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5" yWindow="-165" windowWidth="15570" windowHeight="11100" firstSheet="3" activeTab="6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7" r:id="rId4"/>
    <sheet name="Финансирование " sheetId="13" r:id="rId5"/>
    <sheet name="Показатели" sheetId="14" r:id="rId6"/>
    <sheet name="нацпроект" sheetId="18" r:id="rId7"/>
  </sheets>
  <externalReferences>
    <externalReference r:id="rId8"/>
  </externalReferences>
  <definedNames>
    <definedName name="_xlnm._FilterDatabase" localSheetId="2" hidden="1">'Выполнение работ'!$A$3:$O$70</definedName>
    <definedName name="_xlnm._FilterDatabase" localSheetId="4" hidden="1">'Финансирование '!$D$2:$D$179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'!$6:$9</definedName>
    <definedName name="_xlnm.Print_Area" localSheetId="2">'Выполнение работ'!$A$1:$Q$81</definedName>
    <definedName name="_xlnm.Print_Area" localSheetId="4">'Финансирование '!$A$1:$BB$154</definedName>
  </definedNames>
  <calcPr calcId="162913" iterate="1"/>
</workbook>
</file>

<file path=xl/calcChain.xml><?xml version="1.0" encoding="utf-8"?>
<calcChain xmlns="http://schemas.openxmlformats.org/spreadsheetml/2006/main">
  <c r="E9" i="14" l="1"/>
  <c r="E10" i="14"/>
  <c r="E11" i="14"/>
  <c r="E12" i="14"/>
  <c r="E13" i="14"/>
  <c r="E14" i="14"/>
  <c r="E15" i="14"/>
  <c r="E16" i="14"/>
  <c r="E17" i="14"/>
  <c r="E18" i="14"/>
  <c r="E8" i="14"/>
  <c r="F151" i="13" l="1"/>
  <c r="E138" i="13"/>
  <c r="Y120" i="13"/>
  <c r="Y119" i="13"/>
  <c r="V119" i="13"/>
  <c r="Z120" i="13"/>
  <c r="AE122" i="13"/>
  <c r="E123" i="13"/>
  <c r="E124" i="13"/>
  <c r="AT53" i="13"/>
  <c r="Z50" i="13"/>
  <c r="AE50" i="13"/>
  <c r="Z63" i="13"/>
  <c r="Z55" i="13"/>
  <c r="O18" i="14"/>
  <c r="L18" i="14"/>
  <c r="I18" i="14"/>
  <c r="F18" i="14"/>
  <c r="O17" i="14"/>
  <c r="L17" i="14"/>
  <c r="I17" i="14"/>
  <c r="F17" i="14"/>
  <c r="O16" i="14"/>
  <c r="L16" i="14"/>
  <c r="I16" i="14"/>
  <c r="F16" i="14"/>
  <c r="O15" i="14"/>
  <c r="L15" i="14"/>
  <c r="I15" i="14"/>
  <c r="F15" i="14"/>
  <c r="O14" i="14"/>
  <c r="L14" i="14"/>
  <c r="I14" i="14"/>
  <c r="F14" i="14"/>
  <c r="O13" i="14"/>
  <c r="L13" i="14"/>
  <c r="I13" i="14"/>
  <c r="F13" i="14"/>
  <c r="O12" i="14"/>
  <c r="L12" i="14"/>
  <c r="I12" i="14"/>
  <c r="F12" i="14"/>
  <c r="O11" i="14"/>
  <c r="L11" i="14"/>
  <c r="I11" i="14"/>
  <c r="F11" i="14"/>
  <c r="O10" i="14"/>
  <c r="L10" i="14"/>
  <c r="I10" i="14"/>
  <c r="F10" i="14"/>
  <c r="O9" i="14"/>
  <c r="L9" i="14"/>
  <c r="I9" i="14"/>
  <c r="F9" i="14"/>
  <c r="O8" i="14"/>
  <c r="L8" i="14"/>
  <c r="I8" i="14"/>
  <c r="F8" i="14"/>
  <c r="U120" i="13" l="1"/>
  <c r="V120" i="13" s="1"/>
  <c r="T120" i="13"/>
  <c r="E120" i="13" s="1"/>
  <c r="E151" i="13" l="1"/>
  <c r="W122" i="13"/>
  <c r="E58" i="13"/>
  <c r="R116" i="13"/>
  <c r="E122" i="13" l="1"/>
  <c r="F126" i="13"/>
  <c r="F125" i="13" s="1"/>
  <c r="R125" i="13"/>
  <c r="F120" i="13"/>
  <c r="E119" i="13"/>
  <c r="F119" i="13"/>
  <c r="Q55" i="13"/>
  <c r="G126" i="13" l="1"/>
  <c r="O53" i="13"/>
  <c r="N53" i="13"/>
  <c r="N43" i="13" s="1"/>
  <c r="I43" i="13"/>
  <c r="H116" i="13" l="1"/>
  <c r="N132" i="13"/>
  <c r="H43" i="13"/>
  <c r="H132" i="13" s="1"/>
  <c r="Q131" i="13"/>
  <c r="T131" i="13"/>
  <c r="Q21" i="13"/>
  <c r="T21" i="13"/>
  <c r="N42" i="13"/>
  <c r="O42" i="13"/>
  <c r="Q42" i="13"/>
  <c r="E116" i="13"/>
  <c r="Q125" i="13"/>
  <c r="H125" i="13"/>
  <c r="I125" i="13"/>
  <c r="J125" i="13"/>
  <c r="K125" i="13"/>
  <c r="L125" i="13"/>
  <c r="M125" i="13"/>
  <c r="N125" i="13"/>
  <c r="O125" i="13"/>
  <c r="E125" i="13"/>
  <c r="G125" i="13" s="1"/>
  <c r="F90" i="13"/>
  <c r="F113" i="13" s="1"/>
  <c r="H13" i="13" l="1"/>
  <c r="K53" i="13"/>
  <c r="K43" i="13" s="1"/>
  <c r="K132" i="13" s="1"/>
  <c r="L53" i="13"/>
  <c r="L20" i="18" l="1"/>
  <c r="L21" i="18"/>
  <c r="L22" i="18"/>
  <c r="L23" i="18"/>
  <c r="L24" i="18"/>
  <c r="L25" i="18"/>
  <c r="L19" i="18"/>
  <c r="L17" i="18"/>
  <c r="M79" i="13" l="1"/>
  <c r="J79" i="13"/>
  <c r="I79" i="13"/>
  <c r="M68" i="13"/>
  <c r="M63" i="13"/>
  <c r="M58" i="13"/>
  <c r="M53" i="13"/>
  <c r="M48" i="13"/>
  <c r="E94" i="13" l="1"/>
  <c r="E89" i="13" s="1"/>
  <c r="J48" i="13"/>
  <c r="J53" i="13"/>
  <c r="AY43" i="13" l="1"/>
  <c r="G130" i="13"/>
  <c r="G133" i="13"/>
  <c r="G136" i="13"/>
  <c r="G137" i="13"/>
  <c r="G138" i="13"/>
  <c r="G139" i="13"/>
  <c r="G141" i="13"/>
  <c r="G142" i="13"/>
  <c r="G143" i="13"/>
  <c r="G144" i="13"/>
  <c r="AY132" i="13" l="1"/>
  <c r="F14" i="13"/>
  <c r="E113" i="13"/>
  <c r="F97" i="13"/>
  <c r="F91" i="13"/>
  <c r="E91" i="13"/>
  <c r="E97" i="13"/>
  <c r="F103" i="13"/>
  <c r="E103" i="13"/>
  <c r="E90" i="13"/>
  <c r="F89" i="13"/>
  <c r="F79" i="13"/>
  <c r="F68" i="13"/>
  <c r="F63" i="13"/>
  <c r="F60" i="13" s="1"/>
  <c r="F58" i="13"/>
  <c r="F55" i="13" s="1"/>
  <c r="F53" i="13"/>
  <c r="F48" i="13"/>
  <c r="F45" i="13" s="1"/>
  <c r="E63" i="13"/>
  <c r="F112" i="13" l="1"/>
  <c r="F86" i="13"/>
  <c r="F109" i="13" s="1"/>
  <c r="F124" i="13"/>
  <c r="F123" i="13"/>
  <c r="F117" i="13"/>
  <c r="G119" i="13"/>
  <c r="G120" i="13"/>
  <c r="G94" i="13"/>
  <c r="G96" i="13"/>
  <c r="G97" i="13"/>
  <c r="G100" i="13"/>
  <c r="G102" i="13"/>
  <c r="G103" i="13"/>
  <c r="G106" i="13"/>
  <c r="G108" i="13"/>
  <c r="G113" i="13"/>
  <c r="G91" i="13"/>
  <c r="G88" i="13"/>
  <c r="G90" i="13"/>
  <c r="G61" i="13"/>
  <c r="G62" i="13"/>
  <c r="G64" i="13"/>
  <c r="G66" i="13"/>
  <c r="G67" i="13"/>
  <c r="G69" i="13"/>
  <c r="G71" i="13"/>
  <c r="G72" i="13"/>
  <c r="G73" i="13"/>
  <c r="G74" i="13"/>
  <c r="G51" i="13"/>
  <c r="F38" i="13"/>
  <c r="F37" i="13"/>
  <c r="V11" i="13"/>
  <c r="V14" i="13"/>
  <c r="F140" i="13"/>
  <c r="E140" i="13"/>
  <c r="E135" i="13"/>
  <c r="Y11" i="13"/>
  <c r="AD11" i="13"/>
  <c r="AI11" i="13"/>
  <c r="AN11" i="13"/>
  <c r="AS11" i="13"/>
  <c r="AX11" i="13"/>
  <c r="BA11" i="13"/>
  <c r="S11" i="13"/>
  <c r="P11" i="13"/>
  <c r="M11" i="13"/>
  <c r="J11" i="13"/>
  <c r="G11" i="13"/>
  <c r="G16" i="13"/>
  <c r="G17" i="13"/>
  <c r="G18" i="13"/>
  <c r="G24" i="13"/>
  <c r="G25" i="13"/>
  <c r="G26" i="13"/>
  <c r="G27" i="13"/>
  <c r="G28" i="13"/>
  <c r="G29" i="13"/>
  <c r="G30" i="13"/>
  <c r="G31" i="13"/>
  <c r="G32" i="13"/>
  <c r="G33" i="13"/>
  <c r="G35" i="13"/>
  <c r="F115" i="13" l="1"/>
  <c r="F116" i="13"/>
  <c r="G124" i="13"/>
  <c r="G140" i="13"/>
  <c r="F34" i="13"/>
  <c r="F122" i="13"/>
  <c r="J14" i="13" l="1"/>
  <c r="M14" i="13"/>
  <c r="P14" i="13"/>
  <c r="S14" i="13"/>
  <c r="AA14" i="13"/>
  <c r="AB14" i="13"/>
  <c r="AC14" i="13"/>
  <c r="AD14" i="13" s="1"/>
  <c r="AS14" i="13"/>
  <c r="AX14" i="13"/>
  <c r="AI14" i="13" l="1"/>
  <c r="AN14" i="13"/>
  <c r="AT42" i="13"/>
  <c r="AU42" i="13"/>
  <c r="AV42" i="13"/>
  <c r="AW42" i="13"/>
  <c r="AX42" i="13"/>
  <c r="AY42" i="13"/>
  <c r="AZ42" i="13"/>
  <c r="BA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I42" i="13"/>
  <c r="J42" i="13"/>
  <c r="K42" i="13"/>
  <c r="L42" i="13"/>
  <c r="M42" i="13"/>
  <c r="P42" i="13"/>
  <c r="R42" i="13"/>
  <c r="S42" i="13"/>
  <c r="T42" i="13"/>
  <c r="U42" i="13"/>
  <c r="V42" i="13"/>
  <c r="W42" i="13"/>
  <c r="X42" i="13"/>
  <c r="Y42" i="13"/>
  <c r="H42" i="13"/>
  <c r="J43" i="13"/>
  <c r="L43" i="13"/>
  <c r="L132" i="13" s="1"/>
  <c r="M43" i="13"/>
  <c r="M132" i="13" s="1"/>
  <c r="O43" i="13"/>
  <c r="P43" i="13"/>
  <c r="P132" i="13" s="1"/>
  <c r="Q43" i="13"/>
  <c r="Q132" i="13" s="1"/>
  <c r="R43" i="13"/>
  <c r="S43" i="13"/>
  <c r="S132" i="13" s="1"/>
  <c r="T43" i="13"/>
  <c r="T132" i="13" s="1"/>
  <c r="U43" i="13"/>
  <c r="V43" i="13"/>
  <c r="V132" i="13" s="1"/>
  <c r="W43" i="13"/>
  <c r="W132" i="13" s="1"/>
  <c r="X43" i="13"/>
  <c r="AT43" i="13"/>
  <c r="AU43" i="13"/>
  <c r="AU132" i="13" s="1"/>
  <c r="AV43" i="13"/>
  <c r="AV132" i="13" s="1"/>
  <c r="AW43" i="13"/>
  <c r="AW132" i="13" s="1"/>
  <c r="AX43" i="13"/>
  <c r="AX132" i="13" s="1"/>
  <c r="AZ43" i="13"/>
  <c r="BA43" i="13"/>
  <c r="AE43" i="13"/>
  <c r="AF43" i="13"/>
  <c r="AF132" i="13" s="1"/>
  <c r="AG43" i="13"/>
  <c r="AG132" i="13" s="1"/>
  <c r="AH43" i="13"/>
  <c r="AH132" i="13" s="1"/>
  <c r="AI43" i="13"/>
  <c r="AI132" i="13" s="1"/>
  <c r="AJ43" i="13"/>
  <c r="AK43" i="13"/>
  <c r="AK132" i="13" s="1"/>
  <c r="AL43" i="13"/>
  <c r="AL132" i="13" s="1"/>
  <c r="AM43" i="13"/>
  <c r="AM132" i="13" s="1"/>
  <c r="AN43" i="13"/>
  <c r="AN132" i="13" s="1"/>
  <c r="AO43" i="13"/>
  <c r="AP43" i="13"/>
  <c r="AP132" i="13" s="1"/>
  <c r="AQ43" i="13"/>
  <c r="AQ132" i="13" s="1"/>
  <c r="AR43" i="13"/>
  <c r="AR132" i="13" s="1"/>
  <c r="AS43" i="13"/>
  <c r="AS132" i="13" s="1"/>
  <c r="Y43" i="13"/>
  <c r="Y132" i="13" s="1"/>
  <c r="Z43" i="13"/>
  <c r="AA43" i="13"/>
  <c r="AB43" i="13"/>
  <c r="AC43" i="13"/>
  <c r="AD43" i="13"/>
  <c r="AD132" i="13" s="1"/>
  <c r="AA132" i="13" l="1"/>
  <c r="F42" i="13"/>
  <c r="AB132" i="13"/>
  <c r="AC132" i="13"/>
  <c r="E42" i="13"/>
  <c r="E131" i="13" s="1"/>
  <c r="X132" i="13"/>
  <c r="AT132" i="13"/>
  <c r="AO132" i="13"/>
  <c r="U132" i="13"/>
  <c r="AJ132" i="13"/>
  <c r="AE132" i="13"/>
  <c r="F43" i="13"/>
  <c r="F132" i="13" s="1"/>
  <c r="Z132" i="13"/>
  <c r="R132" i="13"/>
  <c r="O132" i="13"/>
  <c r="BC43" i="13"/>
  <c r="E43" i="13"/>
  <c r="BC42" i="13"/>
  <c r="T115" i="13"/>
  <c r="T12" i="13" s="1"/>
  <c r="T122" i="13"/>
  <c r="T117" i="13"/>
  <c r="T116" i="13"/>
  <c r="T22" i="13" s="1"/>
  <c r="F12" i="13" l="1"/>
  <c r="F131" i="13"/>
  <c r="F129" i="13" s="1"/>
  <c r="F150" i="13" s="1"/>
  <c r="E132" i="13"/>
  <c r="E13" i="13"/>
  <c r="BC132" i="13"/>
  <c r="F13" i="13"/>
  <c r="T13" i="13"/>
  <c r="T114" i="13"/>
  <c r="AY21" i="13"/>
  <c r="AT21" i="13"/>
  <c r="AO21" i="13"/>
  <c r="AJ21" i="13"/>
  <c r="AE21" i="13"/>
  <c r="Z21" i="13"/>
  <c r="W21" i="13"/>
  <c r="T10" i="13" l="1"/>
  <c r="AY77" i="13"/>
  <c r="BC121" i="13"/>
  <c r="BC122" i="13"/>
  <c r="BC123" i="13"/>
  <c r="BC124" i="13"/>
  <c r="E117" i="13"/>
  <c r="G117" i="13" s="1"/>
  <c r="G122" i="13" l="1"/>
  <c r="E115" i="13"/>
  <c r="E12" i="13" s="1"/>
  <c r="E129" i="13"/>
  <c r="E150" i="13" s="1"/>
  <c r="G123" i="13"/>
  <c r="E22" i="13"/>
  <c r="BC120" i="13"/>
  <c r="E21" i="13" l="1"/>
  <c r="BC128" i="13"/>
  <c r="E107" i="13"/>
  <c r="G107" i="13" s="1"/>
  <c r="BC107" i="13"/>
  <c r="BC108" i="13"/>
  <c r="E101" i="13"/>
  <c r="G101" i="13" s="1"/>
  <c r="BC101" i="13"/>
  <c r="BC102" i="13"/>
  <c r="BC95" i="13"/>
  <c r="BC96" i="13"/>
  <c r="E53" i="13"/>
  <c r="G53" i="13" s="1"/>
  <c r="E77" i="13" l="1"/>
  <c r="G89" i="13" l="1"/>
  <c r="E95" i="13"/>
  <c r="G95" i="13" s="1"/>
  <c r="H131" i="13"/>
  <c r="I131" i="13"/>
  <c r="K131" i="13"/>
  <c r="L131" i="13"/>
  <c r="M131" i="13"/>
  <c r="N131" i="13"/>
  <c r="O131" i="13"/>
  <c r="P131" i="13"/>
  <c r="R131" i="13"/>
  <c r="S131" i="13"/>
  <c r="U131" i="13"/>
  <c r="V131" i="13"/>
  <c r="W131" i="13"/>
  <c r="X131" i="13"/>
  <c r="Y131" i="13"/>
  <c r="Z131" i="13"/>
  <c r="AA131" i="13"/>
  <c r="AB131" i="13"/>
  <c r="AC131" i="13"/>
  <c r="AD131" i="13"/>
  <c r="AE131" i="13"/>
  <c r="AF131" i="13"/>
  <c r="AG131" i="13"/>
  <c r="AH131" i="13"/>
  <c r="AI131" i="13"/>
  <c r="AJ131" i="13"/>
  <c r="AK131" i="13"/>
  <c r="AL131" i="13"/>
  <c r="AM131" i="13"/>
  <c r="AN131" i="13"/>
  <c r="AO131" i="13"/>
  <c r="AP131" i="13"/>
  <c r="AQ131" i="13"/>
  <c r="AR131" i="13"/>
  <c r="AS131" i="13"/>
  <c r="AT131" i="13"/>
  <c r="AU131" i="13"/>
  <c r="AV131" i="13"/>
  <c r="AW131" i="13"/>
  <c r="AX131" i="13"/>
  <c r="AY131" i="13"/>
  <c r="AZ131" i="13"/>
  <c r="BA131" i="13"/>
  <c r="I116" i="13"/>
  <c r="I13" i="13" s="1"/>
  <c r="K116" i="13"/>
  <c r="L116" i="13"/>
  <c r="L13" i="13" s="1"/>
  <c r="M116" i="13"/>
  <c r="N116" i="13"/>
  <c r="O116" i="13"/>
  <c r="O13" i="13" s="1"/>
  <c r="P116" i="13"/>
  <c r="Q116" i="13"/>
  <c r="R13" i="13"/>
  <c r="S116" i="13"/>
  <c r="U116" i="13"/>
  <c r="U13" i="13" s="1"/>
  <c r="V116" i="13"/>
  <c r="W116" i="13"/>
  <c r="X116" i="13"/>
  <c r="X13" i="13" s="1"/>
  <c r="Y116" i="13"/>
  <c r="Z116" i="13"/>
  <c r="AA116" i="13"/>
  <c r="AA13" i="13" s="1"/>
  <c r="AB116" i="13"/>
  <c r="AB13" i="13" s="1"/>
  <c r="AC116" i="13"/>
  <c r="AC13" i="13" s="1"/>
  <c r="AD116" i="13"/>
  <c r="AE116" i="13"/>
  <c r="AF116" i="13"/>
  <c r="AF13" i="13" s="1"/>
  <c r="AG116" i="13"/>
  <c r="AG13" i="13" s="1"/>
  <c r="AH116" i="13"/>
  <c r="AH13" i="13" s="1"/>
  <c r="AI116" i="13"/>
  <c r="AJ116" i="13"/>
  <c r="AK116" i="13"/>
  <c r="AK13" i="13" s="1"/>
  <c r="AL116" i="13"/>
  <c r="AL13" i="13" s="1"/>
  <c r="AM116" i="13"/>
  <c r="AM13" i="13" s="1"/>
  <c r="AN13" i="13" s="1"/>
  <c r="AN116" i="13"/>
  <c r="AO116" i="13"/>
  <c r="AP116" i="13"/>
  <c r="AP13" i="13" s="1"/>
  <c r="AQ116" i="13"/>
  <c r="AQ13" i="13" s="1"/>
  <c r="AR116" i="13"/>
  <c r="AR13" i="13" s="1"/>
  <c r="AS13" i="13" s="1"/>
  <c r="AS116" i="13"/>
  <c r="AT116" i="13"/>
  <c r="AU116" i="13"/>
  <c r="AU13" i="13" s="1"/>
  <c r="AV116" i="13"/>
  <c r="AV13" i="13" s="1"/>
  <c r="AW116" i="13"/>
  <c r="AW13" i="13" s="1"/>
  <c r="AX116" i="13"/>
  <c r="AY116" i="13"/>
  <c r="AZ116" i="13"/>
  <c r="BA116" i="13"/>
  <c r="H115" i="13"/>
  <c r="H12" i="13" s="1"/>
  <c r="I115" i="13"/>
  <c r="I12" i="13" s="1"/>
  <c r="I10" i="13" s="1"/>
  <c r="K115" i="13"/>
  <c r="K12" i="13" s="1"/>
  <c r="L115" i="13"/>
  <c r="L12" i="13" s="1"/>
  <c r="M115" i="13"/>
  <c r="N115" i="13"/>
  <c r="N12" i="13" s="1"/>
  <c r="O115" i="13"/>
  <c r="O12" i="13" s="1"/>
  <c r="P115" i="13"/>
  <c r="Q115" i="13"/>
  <c r="Q12" i="13" s="1"/>
  <c r="R115" i="13"/>
  <c r="R12" i="13" s="1"/>
  <c r="S115" i="13"/>
  <c r="U115" i="13"/>
  <c r="U12" i="13" s="1"/>
  <c r="V12" i="13" s="1"/>
  <c r="V115" i="13"/>
  <c r="W115" i="13"/>
  <c r="W12" i="13" s="1"/>
  <c r="X115" i="13"/>
  <c r="X12" i="13" s="1"/>
  <c r="Y115" i="13"/>
  <c r="Z115" i="13"/>
  <c r="Z12" i="13" s="1"/>
  <c r="AA115" i="13"/>
  <c r="AA12" i="13" s="1"/>
  <c r="AA10" i="13" s="1"/>
  <c r="AB115" i="13"/>
  <c r="AB12" i="13" s="1"/>
  <c r="AB10" i="13" s="1"/>
  <c r="AC115" i="13"/>
  <c r="AC12" i="13" s="1"/>
  <c r="AD115" i="13"/>
  <c r="AE115" i="13"/>
  <c r="AE12" i="13" s="1"/>
  <c r="AF115" i="13"/>
  <c r="AF12" i="13" s="1"/>
  <c r="AG115" i="13"/>
  <c r="AG12" i="13" s="1"/>
  <c r="AH115" i="13"/>
  <c r="AH12" i="13" s="1"/>
  <c r="AI115" i="13"/>
  <c r="AJ115" i="13"/>
  <c r="AJ12" i="13" s="1"/>
  <c r="AK115" i="13"/>
  <c r="AK12" i="13" s="1"/>
  <c r="AL115" i="13"/>
  <c r="AL12" i="13" s="1"/>
  <c r="AM115" i="13"/>
  <c r="AM12" i="13" s="1"/>
  <c r="AN115" i="13"/>
  <c r="AO115" i="13"/>
  <c r="AO12" i="13" s="1"/>
  <c r="AP115" i="13"/>
  <c r="AP12" i="13" s="1"/>
  <c r="AQ115" i="13"/>
  <c r="AQ12" i="13" s="1"/>
  <c r="AR115" i="13"/>
  <c r="AR12" i="13" s="1"/>
  <c r="AS115" i="13"/>
  <c r="AT115" i="13"/>
  <c r="AT12" i="13" s="1"/>
  <c r="AU115" i="13"/>
  <c r="AU12" i="13" s="1"/>
  <c r="AV115" i="13"/>
  <c r="AV12" i="13" s="1"/>
  <c r="AW115" i="13"/>
  <c r="AW12" i="13" s="1"/>
  <c r="AX115" i="13"/>
  <c r="AY115" i="13"/>
  <c r="AY12" i="13" s="1"/>
  <c r="AZ115" i="13"/>
  <c r="AZ12" i="13" s="1"/>
  <c r="BA115" i="13"/>
  <c r="H117" i="13"/>
  <c r="I117" i="13"/>
  <c r="K117" i="13"/>
  <c r="L117" i="13"/>
  <c r="M117" i="13"/>
  <c r="N117" i="13"/>
  <c r="O117" i="13"/>
  <c r="P117" i="13"/>
  <c r="Q117" i="13"/>
  <c r="R117" i="13"/>
  <c r="S117" i="13"/>
  <c r="U117" i="13"/>
  <c r="V117" i="13" s="1"/>
  <c r="W117" i="13"/>
  <c r="X117" i="13"/>
  <c r="Z117" i="13"/>
  <c r="AA117" i="13"/>
  <c r="AB117" i="13"/>
  <c r="AC117" i="13"/>
  <c r="AD117" i="13"/>
  <c r="AE117" i="13"/>
  <c r="AF117" i="13"/>
  <c r="AG117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Y14" i="13" s="1"/>
  <c r="AZ117" i="13"/>
  <c r="AZ14" i="13" s="1"/>
  <c r="BA117" i="13"/>
  <c r="E118" i="13"/>
  <c r="G118" i="13" s="1"/>
  <c r="E121" i="13"/>
  <c r="I132" i="13"/>
  <c r="J132" i="13"/>
  <c r="AZ132" i="13"/>
  <c r="BA132" i="13"/>
  <c r="F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E68" i="13"/>
  <c r="G68" i="13" s="1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F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AA50" i="13"/>
  <c r="AB50" i="13"/>
  <c r="AC50" i="13"/>
  <c r="AD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E50" i="13"/>
  <c r="AD12" i="13" l="1"/>
  <c r="AC10" i="13"/>
  <c r="AO13" i="13"/>
  <c r="AO10" i="13" s="1"/>
  <c r="AO22" i="13"/>
  <c r="X14" i="13"/>
  <c r="Y14" i="13" s="1"/>
  <c r="Y117" i="13"/>
  <c r="AY13" i="13"/>
  <c r="AY10" i="13" s="1"/>
  <c r="AY22" i="13"/>
  <c r="AZ13" i="13"/>
  <c r="BA13" i="13" s="1"/>
  <c r="AJ13" i="13"/>
  <c r="AJ22" i="13"/>
  <c r="BA14" i="13"/>
  <c r="AT13" i="13"/>
  <c r="AT22" i="13"/>
  <c r="AI13" i="13"/>
  <c r="BC131" i="13"/>
  <c r="AE13" i="13"/>
  <c r="AE10" i="13" s="1"/>
  <c r="AE22" i="13"/>
  <c r="Z13" i="13"/>
  <c r="Z22" i="13"/>
  <c r="U10" i="13"/>
  <c r="V10" i="13" s="1"/>
  <c r="V13" i="13"/>
  <c r="W13" i="13"/>
  <c r="W10" i="13" s="1"/>
  <c r="W22" i="13"/>
  <c r="Q13" i="13"/>
  <c r="S13" i="13" s="1"/>
  <c r="Q22" i="13"/>
  <c r="Y13" i="13"/>
  <c r="G50" i="13"/>
  <c r="G121" i="13"/>
  <c r="N13" i="13"/>
  <c r="N22" i="13"/>
  <c r="E55" i="13"/>
  <c r="G55" i="13" s="1"/>
  <c r="G58" i="13"/>
  <c r="P13" i="13"/>
  <c r="K13" i="13"/>
  <c r="K22" i="13"/>
  <c r="H22" i="13"/>
  <c r="J13" i="13"/>
  <c r="E60" i="13"/>
  <c r="G60" i="13" s="1"/>
  <c r="G63" i="13"/>
  <c r="G116" i="13"/>
  <c r="G115" i="13"/>
  <c r="F21" i="13"/>
  <c r="AI12" i="13"/>
  <c r="AX13" i="13"/>
  <c r="AD13" i="13"/>
  <c r="M13" i="13"/>
  <c r="AX114" i="13"/>
  <c r="AP114" i="13"/>
  <c r="AP10" i="13"/>
  <c r="AL114" i="13"/>
  <c r="AL10" i="13"/>
  <c r="AH114" i="13"/>
  <c r="AH10" i="13"/>
  <c r="AD114" i="13"/>
  <c r="Q114" i="13"/>
  <c r="Q10" i="13"/>
  <c r="M114" i="13"/>
  <c r="I114" i="13"/>
  <c r="AZ114" i="13"/>
  <c r="AV114" i="13"/>
  <c r="AV10" i="13"/>
  <c r="AN114" i="13"/>
  <c r="AJ114" i="13"/>
  <c r="AJ10" i="13"/>
  <c r="AB114" i="13"/>
  <c r="X114" i="13"/>
  <c r="O114" i="13"/>
  <c r="K114" i="13"/>
  <c r="AY114" i="13"/>
  <c r="AU114" i="13"/>
  <c r="AU10" i="13"/>
  <c r="AQ114" i="13"/>
  <c r="AQ10" i="13"/>
  <c r="AM114" i="13"/>
  <c r="AI114" i="13"/>
  <c r="AE114" i="13"/>
  <c r="AA114" i="13"/>
  <c r="W114" i="13"/>
  <c r="R114" i="13"/>
  <c r="N114" i="13"/>
  <c r="F114" i="13"/>
  <c r="AT114" i="13"/>
  <c r="AT10" i="13"/>
  <c r="V114" i="13"/>
  <c r="BA114" i="13"/>
  <c r="AW114" i="13"/>
  <c r="AS114" i="13"/>
  <c r="AO114" i="13"/>
  <c r="AK114" i="13"/>
  <c r="AK10" i="13"/>
  <c r="AG114" i="13"/>
  <c r="AG10" i="13"/>
  <c r="AC114" i="13"/>
  <c r="Y114" i="13"/>
  <c r="U114" i="13"/>
  <c r="P114" i="13"/>
  <c r="L114" i="13"/>
  <c r="H114" i="13"/>
  <c r="H10" i="13"/>
  <c r="Z114" i="13"/>
  <c r="Z10" i="13"/>
  <c r="AR114" i="13"/>
  <c r="AF114" i="13"/>
  <c r="AF10" i="13"/>
  <c r="S114" i="13"/>
  <c r="E38" i="13"/>
  <c r="G38" i="13" s="1"/>
  <c r="E86" i="13"/>
  <c r="G86" i="13" s="1"/>
  <c r="E114" i="13"/>
  <c r="F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C71" i="13"/>
  <c r="BC72" i="13"/>
  <c r="E70" i="13"/>
  <c r="BC73" i="13"/>
  <c r="BC74" i="13"/>
  <c r="F24" i="18"/>
  <c r="F13" i="18" s="1"/>
  <c r="F23" i="18"/>
  <c r="G23" i="18" s="1"/>
  <c r="E21" i="18"/>
  <c r="G20" i="18"/>
  <c r="G19" i="18"/>
  <c r="L18" i="18"/>
  <c r="G18" i="18"/>
  <c r="G17" i="18"/>
  <c r="F16" i="18"/>
  <c r="E16" i="18"/>
  <c r="F14" i="18"/>
  <c r="E14" i="18"/>
  <c r="E13" i="18"/>
  <c r="E12" i="18"/>
  <c r="F11" i="18"/>
  <c r="E11" i="18"/>
  <c r="G70" i="13" l="1"/>
  <c r="N10" i="13"/>
  <c r="BC13" i="13"/>
  <c r="G114" i="13"/>
  <c r="K10" i="13"/>
  <c r="BC10" i="13" s="1"/>
  <c r="AR10" i="13"/>
  <c r="AS10" i="13" s="1"/>
  <c r="AS12" i="13"/>
  <c r="O10" i="13"/>
  <c r="P12" i="13"/>
  <c r="AD10" i="13"/>
  <c r="R10" i="13"/>
  <c r="S10" i="13" s="1"/>
  <c r="S12" i="13"/>
  <c r="J10" i="13"/>
  <c r="J12" i="13"/>
  <c r="AW10" i="13"/>
  <c r="AX10" i="13" s="1"/>
  <c r="AX12" i="13"/>
  <c r="AM10" i="13"/>
  <c r="AN10" i="13" s="1"/>
  <c r="AN12" i="13"/>
  <c r="X10" i="13"/>
  <c r="Y12" i="13"/>
  <c r="L10" i="13"/>
  <c r="M10" i="13" s="1"/>
  <c r="M12" i="13"/>
  <c r="Y10" i="13"/>
  <c r="AZ10" i="13"/>
  <c r="BA10" i="13" s="1"/>
  <c r="BA12" i="13"/>
  <c r="AI10" i="13"/>
  <c r="F12" i="18"/>
  <c r="F10" i="18" s="1"/>
  <c r="G11" i="18"/>
  <c r="F21" i="18"/>
  <c r="G21" i="18" s="1"/>
  <c r="G16" i="18"/>
  <c r="E10" i="18"/>
  <c r="G13" i="18"/>
  <c r="G14" i="18"/>
  <c r="BC70" i="13"/>
  <c r="G24" i="18"/>
  <c r="P10" i="13" l="1"/>
  <c r="G12" i="18"/>
  <c r="G10" i="18"/>
  <c r="BC144" i="13"/>
  <c r="BC145" i="13"/>
  <c r="BC146" i="13"/>
  <c r="BB147" i="13"/>
  <c r="BC11" i="13"/>
  <c r="BC14" i="13"/>
  <c r="BC24" i="13"/>
  <c r="BC25" i="13"/>
  <c r="BC26" i="13"/>
  <c r="BC27" i="13"/>
  <c r="BC28" i="13"/>
  <c r="BC29" i="13"/>
  <c r="BC30" i="13"/>
  <c r="BC31" i="13"/>
  <c r="BC32" i="13"/>
  <c r="BC33" i="13"/>
  <c r="F15" i="13"/>
  <c r="G15" i="13" s="1"/>
  <c r="F135" i="13"/>
  <c r="G135" i="13" s="1"/>
  <c r="BC46" i="13"/>
  <c r="BC47" i="13"/>
  <c r="BC48" i="13"/>
  <c r="BC49" i="13"/>
  <c r="BC51" i="13"/>
  <c r="BC52" i="13"/>
  <c r="BC53" i="13"/>
  <c r="BC54" i="13"/>
  <c r="BC56" i="13"/>
  <c r="BC57" i="13"/>
  <c r="BC58" i="13"/>
  <c r="BC59" i="13"/>
  <c r="BC61" i="13"/>
  <c r="BC62" i="13"/>
  <c r="BC63" i="13"/>
  <c r="BC64" i="13"/>
  <c r="BC66" i="13"/>
  <c r="BC67" i="13"/>
  <c r="BC68" i="13"/>
  <c r="BC69" i="13"/>
  <c r="BC81" i="13"/>
  <c r="BC84" i="13"/>
  <c r="BC92" i="13"/>
  <c r="BC93" i="13"/>
  <c r="BC94" i="13"/>
  <c r="BC98" i="13"/>
  <c r="BC99" i="13"/>
  <c r="BC100" i="13"/>
  <c r="BC104" i="13"/>
  <c r="BC105" i="13"/>
  <c r="BC106" i="13"/>
  <c r="BC117" i="13"/>
  <c r="BC118" i="13"/>
  <c r="BC119" i="13"/>
  <c r="BC130" i="13"/>
  <c r="BC133" i="13"/>
  <c r="BC134" i="13"/>
  <c r="BC136" i="13"/>
  <c r="BC137" i="13"/>
  <c r="BC138" i="13"/>
  <c r="BC139" i="13"/>
  <c r="BC141" i="13"/>
  <c r="BC142" i="13"/>
  <c r="I55" i="13"/>
  <c r="J55" i="13"/>
  <c r="K55" i="13"/>
  <c r="L55" i="13"/>
  <c r="M55" i="13"/>
  <c r="N55" i="13"/>
  <c r="O55" i="13"/>
  <c r="P55" i="13"/>
  <c r="R55" i="13"/>
  <c r="S55" i="13"/>
  <c r="T55" i="13"/>
  <c r="U55" i="13"/>
  <c r="V55" i="13"/>
  <c r="W55" i="13"/>
  <c r="X55" i="13"/>
  <c r="Y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E48" i="13"/>
  <c r="G48" i="13" s="1"/>
  <c r="E134" i="13"/>
  <c r="G134" i="13" s="1"/>
  <c r="E92" i="13"/>
  <c r="G92" i="13" s="1"/>
  <c r="E93" i="13"/>
  <c r="G93" i="13" s="1"/>
  <c r="E98" i="13"/>
  <c r="G98" i="13" s="1"/>
  <c r="E99" i="13"/>
  <c r="G99" i="13" s="1"/>
  <c r="E104" i="13"/>
  <c r="G104" i="13" s="1"/>
  <c r="E105" i="13"/>
  <c r="G105" i="13" s="1"/>
  <c r="I22" i="13"/>
  <c r="M22" i="13"/>
  <c r="O22" i="13"/>
  <c r="S22" i="13"/>
  <c r="U22" i="13"/>
  <c r="Y22" i="13"/>
  <c r="AA22" i="13"/>
  <c r="AC22" i="13"/>
  <c r="AG22" i="13"/>
  <c r="AI22" i="13"/>
  <c r="AK22" i="13"/>
  <c r="AM22" i="13"/>
  <c r="AQ22" i="13"/>
  <c r="AS22" i="13"/>
  <c r="AU22" i="13"/>
  <c r="AW22" i="13"/>
  <c r="BA22" i="13"/>
  <c r="H44" i="13"/>
  <c r="BC44" i="13" s="1"/>
  <c r="G131" i="13"/>
  <c r="Z40" i="13"/>
  <c r="Z75" i="13" s="1"/>
  <c r="H45" i="13"/>
  <c r="BC45" i="13" l="1"/>
  <c r="U40" i="13"/>
  <c r="U75" i="13" s="1"/>
  <c r="AR40" i="13"/>
  <c r="AR75" i="13" s="1"/>
  <c r="AE40" i="13"/>
  <c r="AE75" i="13" s="1"/>
  <c r="BC135" i="13"/>
  <c r="AZ40" i="13"/>
  <c r="AZ75" i="13" s="1"/>
  <c r="S40" i="13"/>
  <c r="S75" i="13" s="1"/>
  <c r="AN40" i="13"/>
  <c r="AN75" i="13" s="1"/>
  <c r="Y40" i="13"/>
  <c r="Y75" i="13" s="1"/>
  <c r="AS40" i="13"/>
  <c r="AS75" i="13" s="1"/>
  <c r="AJ40" i="13"/>
  <c r="AJ75" i="13" s="1"/>
  <c r="X40" i="13"/>
  <c r="X75" i="13" s="1"/>
  <c r="I40" i="13"/>
  <c r="AO40" i="13"/>
  <c r="AO75" i="13" s="1"/>
  <c r="AT40" i="13"/>
  <c r="AT75" i="13" s="1"/>
  <c r="O40" i="13"/>
  <c r="O75" i="13" s="1"/>
  <c r="M40" i="13"/>
  <c r="M75" i="13" s="1"/>
  <c r="AL40" i="13"/>
  <c r="AL75" i="13" s="1"/>
  <c r="AG40" i="13"/>
  <c r="AG75" i="13" s="1"/>
  <c r="AC40" i="13"/>
  <c r="AC75" i="13" s="1"/>
  <c r="Q40" i="13"/>
  <c r="Q75" i="13" s="1"/>
  <c r="BA40" i="13"/>
  <c r="BA75" i="13" s="1"/>
  <c r="AV40" i="13"/>
  <c r="AV75" i="13" s="1"/>
  <c r="AP40" i="13"/>
  <c r="AP75" i="13" s="1"/>
  <c r="AK40" i="13"/>
  <c r="AK75" i="13" s="1"/>
  <c r="AF40" i="13"/>
  <c r="AF75" i="13" s="1"/>
  <c r="AB40" i="13"/>
  <c r="AB75" i="13" s="1"/>
  <c r="V40" i="13"/>
  <c r="V75" i="13" s="1"/>
  <c r="P40" i="13"/>
  <c r="P75" i="13" s="1"/>
  <c r="K40" i="13"/>
  <c r="K75" i="13" s="1"/>
  <c r="AX40" i="13"/>
  <c r="AX75" i="13" s="1"/>
  <c r="AH40" i="13"/>
  <c r="AH75" i="13" s="1"/>
  <c r="AD40" i="13"/>
  <c r="AD75" i="13" s="1"/>
  <c r="AW40" i="13"/>
  <c r="AW75" i="13" s="1"/>
  <c r="L40" i="13"/>
  <c r="L75" i="13" s="1"/>
  <c r="AY40" i="13"/>
  <c r="AY75" i="13" s="1"/>
  <c r="AU40" i="13"/>
  <c r="AU75" i="13" s="1"/>
  <c r="AQ40" i="13"/>
  <c r="AQ75" i="13" s="1"/>
  <c r="AM40" i="13"/>
  <c r="AM75" i="13" s="1"/>
  <c r="AI40" i="13"/>
  <c r="AI75" i="13" s="1"/>
  <c r="AA40" i="13"/>
  <c r="AA75" i="13" s="1"/>
  <c r="W40" i="13"/>
  <c r="W75" i="13" s="1"/>
  <c r="R40" i="13"/>
  <c r="R75" i="13" s="1"/>
  <c r="N40" i="13"/>
  <c r="N75" i="13" s="1"/>
  <c r="J40" i="13"/>
  <c r="J75" i="13" s="1"/>
  <c r="E44" i="13"/>
  <c r="AZ129" i="13"/>
  <c r="AZ147" i="13" s="1"/>
  <c r="AX129" i="13"/>
  <c r="AX147" i="13" s="1"/>
  <c r="AV129" i="13"/>
  <c r="AV147" i="13" s="1"/>
  <c r="AT129" i="13"/>
  <c r="AT147" i="13" s="1"/>
  <c r="AR129" i="13"/>
  <c r="AR147" i="13" s="1"/>
  <c r="AP129" i="13"/>
  <c r="AP147" i="13" s="1"/>
  <c r="AN129" i="13"/>
  <c r="AN147" i="13" s="1"/>
  <c r="AL129" i="13"/>
  <c r="AL147" i="13" s="1"/>
  <c r="AJ129" i="13"/>
  <c r="AJ147" i="13" s="1"/>
  <c r="AH129" i="13"/>
  <c r="AH147" i="13" s="1"/>
  <c r="AF129" i="13"/>
  <c r="AF147" i="13" s="1"/>
  <c r="AD129" i="13"/>
  <c r="AD147" i="13" s="1"/>
  <c r="AB129" i="13"/>
  <c r="AB147" i="13" s="1"/>
  <c r="Z129" i="13"/>
  <c r="Z147" i="13" s="1"/>
  <c r="X129" i="13"/>
  <c r="X147" i="13" s="1"/>
  <c r="V129" i="13"/>
  <c r="V147" i="13" s="1"/>
  <c r="AZ78" i="13"/>
  <c r="AZ83" i="13" s="1"/>
  <c r="AX78" i="13"/>
  <c r="AX83" i="13" s="1"/>
  <c r="AV78" i="13"/>
  <c r="AV83" i="13" s="1"/>
  <c r="AT78" i="13"/>
  <c r="AT83" i="13" s="1"/>
  <c r="AR78" i="13"/>
  <c r="AR83" i="13" s="1"/>
  <c r="AP78" i="13"/>
  <c r="AP83" i="13" s="1"/>
  <c r="AN78" i="13"/>
  <c r="AN83" i="13" s="1"/>
  <c r="AL78" i="13"/>
  <c r="AL83" i="13" s="1"/>
  <c r="AJ78" i="13"/>
  <c r="AJ83" i="13" s="1"/>
  <c r="AH78" i="13"/>
  <c r="AH83" i="13" s="1"/>
  <c r="AF78" i="13"/>
  <c r="AF83" i="13" s="1"/>
  <c r="AD78" i="13"/>
  <c r="AD83" i="13" s="1"/>
  <c r="AB78" i="13"/>
  <c r="AB83" i="13" s="1"/>
  <c r="Z78" i="13"/>
  <c r="Z83" i="13" s="1"/>
  <c r="X78" i="13"/>
  <c r="X83" i="13" s="1"/>
  <c r="V78" i="13"/>
  <c r="V83" i="13" s="1"/>
  <c r="T78" i="13"/>
  <c r="T83" i="13" s="1"/>
  <c r="R78" i="13"/>
  <c r="R83" i="13" s="1"/>
  <c r="P78" i="13"/>
  <c r="P83" i="13" s="1"/>
  <c r="N78" i="13"/>
  <c r="N83" i="13" s="1"/>
  <c r="L78" i="13"/>
  <c r="L83" i="13" s="1"/>
  <c r="J78" i="13"/>
  <c r="J83" i="13" s="1"/>
  <c r="AZ22" i="13"/>
  <c r="AX22" i="13"/>
  <c r="AV22" i="13"/>
  <c r="AR22" i="13"/>
  <c r="AP22" i="13"/>
  <c r="AN22" i="13"/>
  <c r="AL22" i="13"/>
  <c r="AH22" i="13"/>
  <c r="AF22" i="13"/>
  <c r="AD22" i="13"/>
  <c r="AB22" i="13"/>
  <c r="X22" i="13"/>
  <c r="V22" i="13"/>
  <c r="R22" i="13"/>
  <c r="P22" i="13"/>
  <c r="L22" i="13"/>
  <c r="J22" i="13"/>
  <c r="BA129" i="13"/>
  <c r="BA147" i="13" s="1"/>
  <c r="AY129" i="13"/>
  <c r="AY147" i="13" s="1"/>
  <c r="AW129" i="13"/>
  <c r="AW147" i="13" s="1"/>
  <c r="AU129" i="13"/>
  <c r="AU147" i="13" s="1"/>
  <c r="AS129" i="13"/>
  <c r="AS147" i="13" s="1"/>
  <c r="AQ129" i="13"/>
  <c r="AQ147" i="13" s="1"/>
  <c r="AO129" i="13"/>
  <c r="AO147" i="13" s="1"/>
  <c r="AM129" i="13"/>
  <c r="AM147" i="13" s="1"/>
  <c r="AK129" i="13"/>
  <c r="AK147" i="13" s="1"/>
  <c r="AI129" i="13"/>
  <c r="AI147" i="13" s="1"/>
  <c r="AG129" i="13"/>
  <c r="AG147" i="13" s="1"/>
  <c r="AE129" i="13"/>
  <c r="AE147" i="13" s="1"/>
  <c r="AC129" i="13"/>
  <c r="AC147" i="13" s="1"/>
  <c r="AA129" i="13"/>
  <c r="AA147" i="13" s="1"/>
  <c r="Y129" i="13"/>
  <c r="Y147" i="13" s="1"/>
  <c r="W129" i="13"/>
  <c r="W147" i="13" s="1"/>
  <c r="U129" i="13"/>
  <c r="U147" i="13" s="1"/>
  <c r="S129" i="13"/>
  <c r="Q129" i="13"/>
  <c r="Q147" i="13" s="1"/>
  <c r="O129" i="13"/>
  <c r="O147" i="13" s="1"/>
  <c r="M129" i="13"/>
  <c r="K129" i="13"/>
  <c r="I129" i="13"/>
  <c r="R129" i="13"/>
  <c r="R147" i="13" s="1"/>
  <c r="P129" i="13"/>
  <c r="N129" i="13"/>
  <c r="L129" i="13"/>
  <c r="L147" i="13" s="1"/>
  <c r="BA78" i="13"/>
  <c r="BA83" i="13" s="1"/>
  <c r="AY78" i="13"/>
  <c r="AY83" i="13" s="1"/>
  <c r="AW78" i="13"/>
  <c r="AW83" i="13" s="1"/>
  <c r="AU78" i="13"/>
  <c r="AU83" i="13" s="1"/>
  <c r="AS78" i="13"/>
  <c r="AS83" i="13" s="1"/>
  <c r="AQ78" i="13"/>
  <c r="AQ83" i="13" s="1"/>
  <c r="AO78" i="13"/>
  <c r="AO83" i="13" s="1"/>
  <c r="AM78" i="13"/>
  <c r="AM83" i="13" s="1"/>
  <c r="AK78" i="13"/>
  <c r="AK83" i="13" s="1"/>
  <c r="AI78" i="13"/>
  <c r="AI83" i="13" s="1"/>
  <c r="AG78" i="13"/>
  <c r="AG83" i="13" s="1"/>
  <c r="AE78" i="13"/>
  <c r="AE83" i="13" s="1"/>
  <c r="AC78" i="13"/>
  <c r="AC83" i="13" s="1"/>
  <c r="AA78" i="13"/>
  <c r="AA83" i="13" s="1"/>
  <c r="Y78" i="13"/>
  <c r="Y83" i="13" s="1"/>
  <c r="W78" i="13"/>
  <c r="W83" i="13" s="1"/>
  <c r="U78" i="13"/>
  <c r="U83" i="13" s="1"/>
  <c r="S78" i="13"/>
  <c r="S83" i="13" s="1"/>
  <c r="Q78" i="13"/>
  <c r="Q83" i="13" s="1"/>
  <c r="O78" i="13"/>
  <c r="O83" i="13" s="1"/>
  <c r="M78" i="13"/>
  <c r="M83" i="13" s="1"/>
  <c r="K78" i="13"/>
  <c r="K83" i="13" s="1"/>
  <c r="I78" i="13"/>
  <c r="I83" i="13" s="1"/>
  <c r="H78" i="13"/>
  <c r="H129" i="13"/>
  <c r="AZ77" i="13"/>
  <c r="AX77" i="13"/>
  <c r="AV77" i="13"/>
  <c r="AT77" i="13"/>
  <c r="AR77" i="13"/>
  <c r="AP77" i="13"/>
  <c r="AN77" i="13"/>
  <c r="AL77" i="13"/>
  <c r="AJ77" i="13"/>
  <c r="AH77" i="13"/>
  <c r="AF77" i="13"/>
  <c r="AD77" i="13"/>
  <c r="AB77" i="13"/>
  <c r="Z77" i="13"/>
  <c r="X77" i="13"/>
  <c r="V77" i="13"/>
  <c r="R77" i="13"/>
  <c r="P77" i="13"/>
  <c r="N77" i="13"/>
  <c r="L77" i="13"/>
  <c r="J77" i="13"/>
  <c r="H77" i="13"/>
  <c r="F77" i="13"/>
  <c r="AZ21" i="13"/>
  <c r="AX21" i="13"/>
  <c r="AV21" i="13"/>
  <c r="AR21" i="13"/>
  <c r="AP21" i="13"/>
  <c r="AN21" i="13"/>
  <c r="AL21" i="13"/>
  <c r="AH21" i="13"/>
  <c r="AF21" i="13"/>
  <c r="AD21" i="13"/>
  <c r="AB21" i="13"/>
  <c r="X21" i="13"/>
  <c r="V21" i="13"/>
  <c r="R21" i="13"/>
  <c r="P21" i="13"/>
  <c r="N21" i="13"/>
  <c r="L21" i="13"/>
  <c r="J21" i="13"/>
  <c r="H21" i="13"/>
  <c r="BC21" i="13" s="1"/>
  <c r="G21" i="13"/>
  <c r="BA77" i="13"/>
  <c r="AW77" i="13"/>
  <c r="AU77" i="13"/>
  <c r="AS77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BA21" i="13"/>
  <c r="BA19" i="13" s="1"/>
  <c r="AY19" i="13"/>
  <c r="AW21" i="13"/>
  <c r="AW19" i="13" s="1"/>
  <c r="AU21" i="13"/>
  <c r="AU19" i="13" s="1"/>
  <c r="AS21" i="13"/>
  <c r="AS19" i="13" s="1"/>
  <c r="AQ21" i="13"/>
  <c r="AQ19" i="13" s="1"/>
  <c r="AO19" i="13"/>
  <c r="AM21" i="13"/>
  <c r="AM19" i="13" s="1"/>
  <c r="AK21" i="13"/>
  <c r="AK19" i="13" s="1"/>
  <c r="AI21" i="13"/>
  <c r="AI19" i="13" s="1"/>
  <c r="AG21" i="13"/>
  <c r="AG19" i="13" s="1"/>
  <c r="AE19" i="13"/>
  <c r="AC21" i="13"/>
  <c r="AC19" i="13" s="1"/>
  <c r="AA21" i="13"/>
  <c r="AA19" i="13" s="1"/>
  <c r="Y21" i="13"/>
  <c r="Y19" i="13" s="1"/>
  <c r="W19" i="13"/>
  <c r="U21" i="13"/>
  <c r="U19" i="13" s="1"/>
  <c r="S21" i="13"/>
  <c r="S19" i="13" s="1"/>
  <c r="Q19" i="13"/>
  <c r="O21" i="13"/>
  <c r="O19" i="13" s="1"/>
  <c r="M21" i="13"/>
  <c r="M19" i="13" s="1"/>
  <c r="K21" i="13"/>
  <c r="K19" i="13" s="1"/>
  <c r="I21" i="13"/>
  <c r="I19" i="13" s="1"/>
  <c r="E65" i="13"/>
  <c r="G65" i="13" s="1"/>
  <c r="G44" i="13" l="1"/>
  <c r="E14" i="13"/>
  <c r="G14" i="13" s="1"/>
  <c r="I75" i="13"/>
  <c r="F40" i="13"/>
  <c r="F75" i="13" s="1"/>
  <c r="G12" i="13"/>
  <c r="E79" i="13"/>
  <c r="G79" i="13" s="1"/>
  <c r="V19" i="13"/>
  <c r="AD19" i="13"/>
  <c r="AL19" i="13"/>
  <c r="AT19" i="13"/>
  <c r="J19" i="13"/>
  <c r="R19" i="13"/>
  <c r="N19" i="13"/>
  <c r="P19" i="13"/>
  <c r="Z19" i="13"/>
  <c r="AH19" i="13"/>
  <c r="AP19" i="13"/>
  <c r="AX19" i="13"/>
  <c r="AB19" i="13"/>
  <c r="AJ19" i="13"/>
  <c r="AR19" i="13"/>
  <c r="AZ19" i="13"/>
  <c r="L19" i="13"/>
  <c r="BC22" i="13"/>
  <c r="X19" i="13"/>
  <c r="AF19" i="13"/>
  <c r="AN19" i="13"/>
  <c r="AV19" i="13"/>
  <c r="E78" i="13"/>
  <c r="BC78" i="13"/>
  <c r="H83" i="13"/>
  <c r="BC83" i="13" s="1"/>
  <c r="I82" i="13"/>
  <c r="I80" i="13" s="1"/>
  <c r="M82" i="13"/>
  <c r="M80" i="13" s="1"/>
  <c r="Q82" i="13"/>
  <c r="Q80" i="13" s="1"/>
  <c r="U82" i="13"/>
  <c r="U80" i="13" s="1"/>
  <c r="Y82" i="13"/>
  <c r="Y80" i="13" s="1"/>
  <c r="AC82" i="13"/>
  <c r="AC80" i="13" s="1"/>
  <c r="AG82" i="13"/>
  <c r="AG80" i="13" s="1"/>
  <c r="AK82" i="13"/>
  <c r="AK80" i="13" s="1"/>
  <c r="AO82" i="13"/>
  <c r="AO80" i="13" s="1"/>
  <c r="AS82" i="13"/>
  <c r="AS80" i="13" s="1"/>
  <c r="AW82" i="13"/>
  <c r="AW80" i="13" s="1"/>
  <c r="BA82" i="13"/>
  <c r="BA80" i="13" s="1"/>
  <c r="F82" i="13"/>
  <c r="J82" i="13"/>
  <c r="J80" i="13" s="1"/>
  <c r="N82" i="13"/>
  <c r="N80" i="13" s="1"/>
  <c r="R82" i="13"/>
  <c r="R80" i="13" s="1"/>
  <c r="X82" i="13"/>
  <c r="X80" i="13" s="1"/>
  <c r="AB82" i="13"/>
  <c r="AB80" i="13" s="1"/>
  <c r="AF82" i="13"/>
  <c r="AF80" i="13" s="1"/>
  <c r="AJ82" i="13"/>
  <c r="AJ80" i="13" s="1"/>
  <c r="AN82" i="13"/>
  <c r="AN80" i="13" s="1"/>
  <c r="AR82" i="13"/>
  <c r="AR80" i="13" s="1"/>
  <c r="AV82" i="13"/>
  <c r="AV80" i="13" s="1"/>
  <c r="AZ82" i="13"/>
  <c r="AZ80" i="13" s="1"/>
  <c r="G82" i="13"/>
  <c r="K82" i="13"/>
  <c r="K80" i="13" s="1"/>
  <c r="O82" i="13"/>
  <c r="O80" i="13" s="1"/>
  <c r="S82" i="13"/>
  <c r="S80" i="13" s="1"/>
  <c r="W82" i="13"/>
  <c r="W80" i="13" s="1"/>
  <c r="AA82" i="13"/>
  <c r="AA80" i="13" s="1"/>
  <c r="AE82" i="13"/>
  <c r="AE80" i="13" s="1"/>
  <c r="AI82" i="13"/>
  <c r="AI80" i="13" s="1"/>
  <c r="AM82" i="13"/>
  <c r="AM80" i="13" s="1"/>
  <c r="AQ82" i="13"/>
  <c r="AQ80" i="13" s="1"/>
  <c r="AU82" i="13"/>
  <c r="AU80" i="13" s="1"/>
  <c r="AY82" i="13"/>
  <c r="AY80" i="13" s="1"/>
  <c r="H82" i="13"/>
  <c r="L82" i="13"/>
  <c r="L80" i="13" s="1"/>
  <c r="P82" i="13"/>
  <c r="P80" i="13" s="1"/>
  <c r="V82" i="13"/>
  <c r="V80" i="13" s="1"/>
  <c r="Z82" i="13"/>
  <c r="Z80" i="13" s="1"/>
  <c r="AD82" i="13"/>
  <c r="AD80" i="13" s="1"/>
  <c r="AH82" i="13"/>
  <c r="AH80" i="13" s="1"/>
  <c r="AL82" i="13"/>
  <c r="AL80" i="13" s="1"/>
  <c r="AP82" i="13"/>
  <c r="AP80" i="13" s="1"/>
  <c r="AT82" i="13"/>
  <c r="AT80" i="13" s="1"/>
  <c r="AX82" i="13"/>
  <c r="AX80" i="13" s="1"/>
  <c r="AJ65" i="13"/>
  <c r="BC65" i="13" s="1"/>
  <c r="E23" i="13"/>
  <c r="E41" i="13"/>
  <c r="BC50" i="13"/>
  <c r="E45" i="13"/>
  <c r="G45" i="13" s="1"/>
  <c r="F78" i="13" l="1"/>
  <c r="F83" i="13" s="1"/>
  <c r="E76" i="13"/>
  <c r="G76" i="13" s="1"/>
  <c r="G41" i="13"/>
  <c r="G43" i="13"/>
  <c r="F22" i="13"/>
  <c r="E83" i="13"/>
  <c r="G78" i="13"/>
  <c r="G83" i="13" s="1"/>
  <c r="G80" i="13" s="1"/>
  <c r="G23" i="13"/>
  <c r="F80" i="13"/>
  <c r="H80" i="13"/>
  <c r="E20" i="13"/>
  <c r="E19" i="13" s="1"/>
  <c r="H60" i="13"/>
  <c r="BC60" i="13" s="1"/>
  <c r="H55" i="13"/>
  <c r="BC55" i="13" s="1"/>
  <c r="H23" i="13"/>
  <c r="BC23" i="13" s="1"/>
  <c r="H41" i="13"/>
  <c r="G132" i="13" l="1"/>
  <c r="G13" i="13"/>
  <c r="F10" i="13"/>
  <c r="G20" i="13"/>
  <c r="F19" i="13"/>
  <c r="G22" i="13"/>
  <c r="BC103" i="13"/>
  <c r="BC90" i="13"/>
  <c r="BC113" i="13"/>
  <c r="BC88" i="13"/>
  <c r="BC91" i="13"/>
  <c r="BC110" i="13"/>
  <c r="E87" i="13"/>
  <c r="BC87" i="13"/>
  <c r="BC41" i="13"/>
  <c r="H40" i="13"/>
  <c r="H75" i="13" s="1"/>
  <c r="BC89" i="13"/>
  <c r="BC112" i="13"/>
  <c r="BC97" i="13"/>
  <c r="H20" i="13"/>
  <c r="H79" i="13"/>
  <c r="BC79" i="13" s="1"/>
  <c r="H76" i="13"/>
  <c r="BC76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E110" i="13" l="1"/>
  <c r="G110" i="13" s="1"/>
  <c r="G87" i="13"/>
  <c r="G19" i="13"/>
  <c r="BC111" i="13"/>
  <c r="E111" i="13"/>
  <c r="G111" i="13" s="1"/>
  <c r="BC86" i="13"/>
  <c r="BC16" i="13"/>
  <c r="E37" i="13"/>
  <c r="C8" i="8"/>
  <c r="D8" i="8" s="1"/>
  <c r="BC17" i="13"/>
  <c r="BC18" i="13"/>
  <c r="BC20" i="13"/>
  <c r="H19" i="13"/>
  <c r="BC109" i="13"/>
  <c r="E109" i="13"/>
  <c r="G109" i="13" s="1"/>
  <c r="E112" i="13"/>
  <c r="G112" i="13" s="1"/>
  <c r="C14" i="8"/>
  <c r="D14" i="8" s="1"/>
  <c r="C19" i="8"/>
  <c r="D19" i="8" s="1"/>
  <c r="D5" i="8"/>
  <c r="E34" i="13" l="1"/>
  <c r="G34" i="13" s="1"/>
  <c r="G37" i="13"/>
  <c r="BC15" i="13"/>
  <c r="C24" i="8"/>
  <c r="D24" i="8"/>
  <c r="T40" i="13" l="1"/>
  <c r="T75" i="13" s="1"/>
  <c r="BC75" i="13" s="1"/>
  <c r="T77" i="13"/>
  <c r="BC12" i="13" s="1"/>
  <c r="E40" i="13" l="1"/>
  <c r="BC40" i="13"/>
  <c r="G129" i="13"/>
  <c r="T19" i="13"/>
  <c r="BC19" i="13" s="1"/>
  <c r="T82" i="13"/>
  <c r="BC77" i="13"/>
  <c r="T129" i="13"/>
  <c r="E75" i="13" l="1"/>
  <c r="G75" i="13" s="1"/>
  <c r="G40" i="13"/>
  <c r="T147" i="13"/>
  <c r="BC129" i="13"/>
  <c r="T80" i="13"/>
  <c r="BC80" i="13" s="1"/>
  <c r="BC82" i="13"/>
  <c r="E10" i="13"/>
  <c r="G10" i="13" s="1"/>
  <c r="E82" i="13"/>
  <c r="E80" i="13" s="1"/>
  <c r="I147" i="13"/>
  <c r="K147" i="13"/>
  <c r="P147" i="13"/>
  <c r="M147" i="13"/>
  <c r="H147" i="13"/>
  <c r="S147" i="13"/>
  <c r="N147" i="13"/>
  <c r="F147" i="13"/>
  <c r="BC143" i="13"/>
  <c r="G147" i="13"/>
  <c r="BC140" i="13" l="1"/>
  <c r="BC147" i="13"/>
  <c r="E147" i="13"/>
  <c r="J116" i="13"/>
  <c r="J117" i="13"/>
  <c r="J115" i="13"/>
  <c r="J114" i="13"/>
  <c r="J131" i="13"/>
  <c r="J129" i="13"/>
  <c r="J147" i="13" s="1"/>
</calcChain>
</file>

<file path=xl/comments1.xml><?xml version="1.0" encoding="utf-8"?>
<comments xmlns="http://schemas.openxmlformats.org/spreadsheetml/2006/main">
  <authors>
    <author>TureyskayEE</author>
  </authors>
  <commentList>
    <comment ref="K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<sst xmlns="http://schemas.openxmlformats.org/spreadsheetml/2006/main" count="2618" uniqueCount="390">
  <si>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</si>
  <si>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</si>
  <si>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</si>
  <si>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</si>
  <si>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</si>
  <si>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</si>
  <si>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</si>
  <si>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</si>
  <si>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</si>
  <si>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</si>
  <si>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</si>
  <si>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</si>
  <si>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</si>
  <si>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</si>
  <si>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</si>
  <si>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</si>
  <si>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</si>
  <si>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</si>
  <si>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</si>
  <si>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</si>
  <si>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</si>
  <si>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</si>
  <si>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</si>
  <si>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</si>
  <si>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</si>
  <si>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</si>
  <si>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</si>
  <si>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</si>
  <si>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</si>
  <si>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</si>
  <si>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</si>
  <si>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</si>
  <si>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</si>
  <si>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</si>
  <si>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</si>
  <si>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</si>
  <si>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</si>
  <si>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</si>
  <si>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</si>
  <si>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</si>
  <si>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</si>
  <si>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</si>
  <si>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</si>
  <si>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</si>
  <si>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</si>
  <si>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</si>
  <si>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</si>
  <si>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</si>
  <si>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</si>
  <si>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</si>
  <si>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</si>
  <si>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</si>
  <si>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</si>
  <si>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</si>
  <si>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</si>
  <si>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</si>
  <si>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</si>
  <si>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</si>
  <si>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</si>
  <si>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</si>
  <si>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</si>
  <si>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</si>
  <si>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</si>
  <si>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</si>
  <si>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</si>
  <si>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</si>
  <si>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</si>
  <si>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</si>
  <si>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</si>
  <si>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</si>
  <si>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</si>
  <si>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</si>
  <si>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</si>
  <si>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</si>
  <si>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</si>
  <si>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</si>
  <si>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</si>
  <si>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</si>
  <si>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</si>
  <si>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</si>
  <si>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</si>
  <si>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</si>
  <si>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</si>
  <si>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</si>
  <si>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</si>
  <si>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</si>
  <si>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</si>
  <si>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</si>
  <si>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</si>
  <si>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</si>
  <si>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</si>
  <si>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</si>
  <si>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</si>
  <si>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</si>
  <si>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</si>
  <si>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</si>
  <si>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</si>
  <si>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</si>
  <si>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</si>
  <si>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</si>
  <si>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</si>
  <si>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</si>
  <si>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</si>
  <si>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</si>
  <si>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</si>
  <si>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</si>
  <si>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</si>
  <si>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</si>
  <si>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</si>
  <si>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</si>
  <si>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</si>
  <si>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</si>
  <si>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</si>
  <si>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</si>
  <si>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</si>
  <si>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</si>
  <si>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</si>
  <si>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</si>
  <si>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</si>
  <si>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</si>
  <si>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</si>
  <si>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</si>
  <si>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</si>
  <si>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</si>
  <si>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</si>
  <si>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</si>
  <si>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</si>
  <si>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</si>
  <si>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</si>
  <si>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</si>
  <si>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</si>
  <si>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</si>
  <si>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</si>
  <si>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</si>
  <si>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</si>
  <si>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</si>
  <si>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</si>
  <si>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</si>
  <si>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</si>
  <si>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</si>
  <si>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</si>
  <si>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</si>
  <si>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</si>
  <si>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</si>
  <si>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</si>
  <si>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</si>
  <si>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</si>
  <si>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</si>
  <si>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</si>
  <si>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</si>
  <si>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</si>
  <si>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</si>
  <si>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</si>
  <si>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</si>
  <si>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</si>
  <si>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</si>
  <si>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</si>
  <si>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</si>
  <si>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</si>
  <si>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</si>
  <si>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</si>
  <si>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</si>
  <si>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</si>
  <si>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</si>
  <si>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</si>
  <si>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</si>
  <si>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</si>
  <si>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</si>
  <si>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</si>
  <si>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</si>
  <si>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</si>
  <si>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</si>
  <si>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</si>
  <si>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</si>
  <si>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</si>
  <si>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</si>
  <si>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</si>
  <si>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</si>
  <si>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</si>
  <si>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</si>
  <si>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</si>
  <si>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</si>
  <si>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</si>
  <si>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</si>
  <si>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</si>
  <si>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</si>
  <si>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</si>
  <si>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</si>
  <si>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</si>
  <si>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</si>
  <si>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</si>
  <si>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</si>
  <si>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</si>
  <si>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</si>
  <si>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</si>
  <si>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</si>
  <si>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</si>
  <si>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</si>
  <si>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</si>
  <si>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</si>
  <si>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</si>
  <si>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</si>
  <si>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</si>
  <si>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</si>
  <si>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</si>
  <si>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</si>
  <si>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</si>
  <si>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</si>
  <si>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</si>
  <si>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</si>
  <si>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</si>
  <si>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</si>
  <si>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</si>
  <si>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</si>
  <si>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</si>
  <si>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</si>
  <si>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</si>
  <si>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</si>
  <si>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</si>
  <si>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</si>
  <si>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</si>
  <si>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</si>
  <si>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</si>
  <si>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</si>
  <si>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</si>
  <si>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</si>
  <si>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</si>
  <si>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</si>
  <si>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</si>
  <si>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</si>
  <si>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</si>
  <si>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</si>
  <si>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</si>
  <si>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</si>
  <si>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</si>
  <si>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</si>
  <si>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</si>
  <si>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</si>
  <si>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</si>
  <si>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</si>
  <si>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</si>
  <si>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</si>
  <si>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</si>
  <si>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</si>
  <si>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</si>
  <si>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</si>
  <si>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</si>
  <si>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</si>
  <si>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</si>
  <si>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</si>
  <si>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</si>
  <si>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</si>
  <si>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</si>
  <si>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</si>
  <si>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</si>
  <si>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</si>
  <si>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</si>
  <si>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</si>
  <si>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</si>
  <si>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</si>
  <si>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</si>
  <si>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</si>
  <si>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</si>
  <si>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</si>
  <si>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</si>
  <si>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1.</t>
  </si>
  <si>
    <t>Наименование основных мероприятий /мероприятий муниципальной программы</t>
  </si>
  <si>
    <t>иные источники финансирования</t>
  </si>
  <si>
    <t>(Ф.И.О. подпись)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</si>
  <si>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</si>
  <si>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</si>
  <si>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</si>
  <si>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</si>
  <si>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</si>
  <si>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</si>
  <si>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в том числе инвестиции в объекты муниципальной собственности</t>
  </si>
  <si>
    <t>Причины отклонения  фактического исполнения от запланированного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</si>
  <si>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</si>
  <si>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</si>
  <si>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</si>
  <si>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</si>
  <si>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</si>
  <si>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Постановление администрации района от 26.10.2018 № 2450 «Об утверждении муниципальной программы «Развитие физической культуры и спорта в Нижневартовском районе"
районе</t>
  </si>
  <si>
    <t>1.1</t>
  </si>
  <si>
    <t xml:space="preserve">Проведение муниципальных физкультурно-оздоровительных  и спортивных мероприятий </t>
  </si>
  <si>
    <t>1.3</t>
  </si>
  <si>
    <t>Реализация Всероссийского физкультурно-спортивного комплекса «Готов к труду и обороне» (далее ГТО)</t>
  </si>
  <si>
    <t>1.4</t>
  </si>
  <si>
    <t xml:space="preserve">Ежемесячные, единовременные стипендии спортсменам, спортсменам-инвалидам </t>
  </si>
  <si>
    <t>1.5</t>
  </si>
  <si>
    <t>1.6</t>
  </si>
  <si>
    <t xml:space="preserve">Приобретение инвентаря и оборудования </t>
  </si>
  <si>
    <t>Мероприятие 1</t>
  </si>
  <si>
    <t>Итого по мероприятию 1</t>
  </si>
  <si>
    <t>2.2</t>
  </si>
  <si>
    <t>Итого по мероприятию 2</t>
  </si>
  <si>
    <t>3.1</t>
  </si>
  <si>
    <t>3.2</t>
  </si>
  <si>
    <t>отдел по
физической
культуре и спорту
администрации
района</t>
  </si>
  <si>
    <t>Обеспечение подготовки и участия спортсменов района в спортивных мероприятиях окружного, регионального и всероссийского уровней</t>
  </si>
  <si>
    <t>Обеспечение деятельности учреждений физической культуры и спорта Нижне-вартовского района (показатель 1)</t>
  </si>
  <si>
    <t>Отдел по
физической
культуре и спорту
администрации
района</t>
  </si>
  <si>
    <t xml:space="preserve">Ответственный исполнитель Отдел по физической
культуре и спорту администрации района
</t>
  </si>
  <si>
    <t>График (сетевой график) реализации  муниципальной программы</t>
  </si>
  <si>
    <t>инвестиции в объекты муниципальной собственности (мероприятие 2)</t>
  </si>
  <si>
    <t>Руководитель  структурного подразделения     ________      Денисова Т.А. (Ф.И.О. подпись)</t>
  </si>
  <si>
    <t xml:space="preserve">местный бюджет </t>
  </si>
  <si>
    <t>Целевые показатели муниципальной программы «Развитие физической культуры и спорта в Нижневартовском районе"</t>
  </si>
  <si>
    <t>СОГЛАСОВАНО:</t>
  </si>
  <si>
    <t>по социальным вопросам</t>
  </si>
  <si>
    <t xml:space="preserve"> ГРАФИК </t>
  </si>
  <si>
    <t>наименование программы</t>
  </si>
  <si>
    <t>"Развитие физической культуры и спорта в Нижневартовском районе"</t>
  </si>
  <si>
    <t>______________Т.А. Денисова</t>
  </si>
  <si>
    <t>Начальник отдела по физической культуре и спорту администрации района</t>
  </si>
  <si>
    <t>Исполняющий обязанности</t>
  </si>
  <si>
    <t>заместителя главы  района</t>
  </si>
  <si>
    <t>___________М.В. Любомирская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</si>
  <si>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</si>
  <si>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Таблица 5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</si>
  <si>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</si>
  <si>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</si>
  <si>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</si>
  <si>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</si>
  <si>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</si>
  <si>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</si>
  <si>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</si>
  <si>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</si>
  <si>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</si>
  <si>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</si>
  <si>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</si>
  <si>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</si>
  <si>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</si>
  <si>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</si>
  <si>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</si>
  <si>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</si>
  <si>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</si>
  <si>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</si>
  <si>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</si>
  <si>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 xml:space="preserve">Региональный проект "_________________" 
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</si>
  <si>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</si>
  <si>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</si>
  <si>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</si>
  <si>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".</t>
  </si>
  <si>
    <t>Портфель проектов «Демография» (показатели 1, 2, 3–7)</t>
  </si>
  <si>
    <t>отдел по
физической
культуре и спорту
администрации
района/
муниципальное
автономное
учреждение
Спортивная школа
Нижневартовского
района»;
муниципальное
автономное
учреждение
«Новоаганская
спортивная
школа «Олимп»</t>
  </si>
  <si>
    <t xml:space="preserve">Сохранение кадрового потенциала </t>
  </si>
  <si>
    <t xml:space="preserve">Обеспечение учреждений коммунальными услугами, услугами связи, транс-портными услугами и прочими услугами </t>
  </si>
  <si>
    <t xml:space="preserve">Улучшение материально-технической базы учреждений </t>
  </si>
  <si>
    <t xml:space="preserve"> Прыгунова АН</t>
  </si>
  <si>
    <t>Исполнитель: ФИО,  тел.: 8 (3466) 494769</t>
  </si>
  <si>
    <t xml:space="preserve">Соисполнитель 2 муниципальное автономное учреждение "Спортивная школа  Нижневартовского района»
</t>
  </si>
  <si>
    <t xml:space="preserve">Соисполнитель 3 муниципальное автономное учреждение «Новоаганская спортивная школа «Олимп»
</t>
  </si>
  <si>
    <t>Мероприятия по развитию массовой физической культуры и спорта</t>
  </si>
  <si>
    <t>Исполнитель: Прыгунова АН тел.: 8 (3466) 49-47-69</t>
  </si>
  <si>
    <t>по муниципальной программе  «Развитие физической культуры и спорта в Нижневартовском районе"</t>
  </si>
  <si>
    <t>Руководитель  структурного подзразделения администрации района (муниципальго учреждения района)__________________________ (Ф.И.О. подпись) Денисова ТА</t>
  </si>
  <si>
    <t>Исполнитель: Прыгунова АН 49-47-69
Новиков Иван Валерьевич, 
главный специалист отдела экономики на транспорте, 
тел. 8 (3467) 388-107</t>
  </si>
  <si>
    <t xml:space="preserve">Региональный проект "Спорт-норма жизни" 
</t>
  </si>
  <si>
    <t xml:space="preserve">Портфель проектов «Демография» </t>
  </si>
  <si>
    <t xml:space="preserve">Уровень обеспеченности населения спортивными сооружениями исходя из единовременной пропускной способности объектов спорта </t>
  </si>
  <si>
    <t>Укрепление материально-технической базы муниципальных учреждений физической культуры и спорта, путем приобретения спортивного оборудования  и инвентаря; реализация Всероссийского физкультурно-спортивного комплекса «Готов к труду и обороне»
 Проведение массовых спортивных мероприятий: Первенство России и ХМАО-Югры по нациаональным видам спорта, Лыжня России, Спартакиады сел и поселков по видам спорта,  фестиваль ГТО, Кросс нации, День физкультурника, турнир памяти Танюхина.</t>
  </si>
  <si>
    <t xml:space="preserve"> реализации в  2021 году муниципальной программы </t>
  </si>
  <si>
    <t>2.</t>
  </si>
  <si>
    <t>2.1</t>
  </si>
  <si>
    <t>2.3</t>
  </si>
  <si>
    <t>3.</t>
  </si>
  <si>
    <t>Развитие сети спортивных объектов шаговой доступности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</si>
  <si>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</t>
  </si>
  <si>
    <t>2 квартал</t>
  </si>
  <si>
    <t>3 квартал</t>
  </si>
  <si>
    <t>4 квартал</t>
  </si>
  <si>
    <t>Доля населения, систематически занимающегося физической культурой и спортом, в общей численности населения, %&lt;**&gt;1</t>
  </si>
  <si>
    <t>Уровень обеспеченности граждан спортивными сооружениями исходя из единовременной пропускной способности объектов спорта, %&lt;*&gt;2</t>
  </si>
  <si>
    <t>Доля граждан среднего возраста (женщины: 30 - 54 года; мужчины: 30 - 59 лет), систематически занимающихся физической культурой и спортом, в общей численности граждан среднего возраста, %&lt;*&gt;3</t>
  </si>
  <si>
    <t>Доля граждан старшего возраста (женщины: 55 - 79 лет; мужчины: 60 - 79 лет), систематически занимающихся физической культурой и спортом, в общей численности граждан старшего возраста, %&lt;*&gt;4</t>
  </si>
  <si>
    <t>Доля детей и молодежи (возраст 3 - 29 лет), систематически занимающихся физической культурой и спортом, в общей численности детей и молодежи, %, %&lt;*&gt;5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</si>
  <si>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%&lt;***&gt;6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</si>
  <si>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%&lt;***&gt;7</t>
  </si>
  <si>
    <t>из них учащихся и студентов, % &lt;***&gt;7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</si>
  <si>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района, %&lt;***&gt;8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</si>
  <si>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инвалидов, % &lt;***&gt; &lt;9&gt;</t>
  </si>
  <si>
    <t>Доля занимающихся по программам спортивной подготовки в организациях ведомственной принадлежности физической культуры и спорта, % &lt;*&gt; &lt;10&gt;</t>
  </si>
  <si>
    <t>план на 2021 год *</t>
  </si>
  <si>
    <t>Значение показателя на 2021 год</t>
  </si>
  <si>
    <t>Предоставление субсидий из бюджета Нижневартовского районасоциально ориентированным некоммерческим организациям (за исключением государственных (муниципальных) учреждений), на реализацию проектов в области физической культуры и спорта на территории Нижневартовского района</t>
  </si>
  <si>
    <t>3.3</t>
  </si>
  <si>
    <t>Реализация наказов избирателей депутатам Думы Ханты-Мансийского автономного округа - Югры</t>
  </si>
  <si>
    <t>план, в соответствии с постановлением № 2450 от 26 08 2019  *</t>
  </si>
  <si>
    <t>Информация о финансировании в 2021году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</si>
</sst>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0.0%"/>
  </numFmts>
  <fonts count="4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</cellStyleXfs>
  <cellXfs count="75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0" fontId="25" fillId="3" borderId="1" xfId="0" applyFont="1" applyFill="1" applyBorder="1" applyAlignment="1">
      <alignment vertical="top" wrapText="1"/>
    </xf>
    <xf numFmtId="0" fontId="15" fillId="3" borderId="8" xfId="0" applyFont="1" applyFill="1" applyBorder="1" applyAlignment="1">
      <alignment vertical="top" wrapText="1"/>
    </xf>
    <xf numFmtId="0" fontId="25" fillId="3" borderId="10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25" fillId="3" borderId="8" xfId="0" applyFont="1" applyFill="1" applyBorder="1" applyAlignment="1">
      <alignment vertical="top" wrapText="1"/>
    </xf>
    <xf numFmtId="0" fontId="25" fillId="4" borderId="10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15" fillId="4" borderId="8" xfId="0" applyFont="1" applyFill="1" applyBorder="1" applyAlignment="1">
      <alignment vertical="top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19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/>
    </xf>
    <xf numFmtId="0" fontId="20" fillId="0" borderId="1" xfId="0" applyFont="1" applyBorder="1"/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</xf>
    <xf numFmtId="170" fontId="20" fillId="0" borderId="1" xfId="2" applyNumberFormat="1" applyFont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0" fillId="0" borderId="0" xfId="0" applyFont="1" applyBorder="1"/>
    <xf numFmtId="0" fontId="33" fillId="0" borderId="0" xfId="0" applyFont="1"/>
    <xf numFmtId="0" fontId="4" fillId="0" borderId="0" xfId="0" applyFont="1" applyAlignment="1">
      <alignment horizontal="left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34" fillId="0" borderId="0" xfId="0" applyFont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5" borderId="30" xfId="3" applyFont="1" applyFill="1" applyBorder="1" applyAlignment="1">
      <alignment vertical="top" wrapText="1"/>
    </xf>
    <xf numFmtId="0" fontId="3" fillId="5" borderId="15" xfId="3" applyFont="1" applyFill="1" applyBorder="1" applyAlignment="1">
      <alignment vertical="top" wrapText="1"/>
    </xf>
    <xf numFmtId="0" fontId="3" fillId="5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right" vertical="center" wrapText="1"/>
    </xf>
    <xf numFmtId="3" fontId="3" fillId="0" borderId="0" xfId="5" applyNumberFormat="1" applyFont="1" applyAlignment="1">
      <alignment horizontal="center" vertical="center"/>
    </xf>
    <xf numFmtId="0" fontId="3" fillId="0" borderId="0" xfId="5" applyFont="1"/>
    <xf numFmtId="0" fontId="20" fillId="0" borderId="1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166" fontId="16" fillId="3" borderId="4" xfId="3" applyNumberFormat="1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165" fontId="19" fillId="3" borderId="5" xfId="0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vertical="top" wrapText="1"/>
    </xf>
    <xf numFmtId="0" fontId="20" fillId="3" borderId="0" xfId="0" applyFont="1" applyFill="1"/>
    <xf numFmtId="2" fontId="20" fillId="0" borderId="0" xfId="0" applyNumberFormat="1" applyFont="1"/>
    <xf numFmtId="0" fontId="23" fillId="3" borderId="0" xfId="0" applyFont="1" applyFill="1" applyAlignment="1">
      <alignment horizontal="center" vertical="top" wrapText="1"/>
    </xf>
    <xf numFmtId="2" fontId="23" fillId="0" borderId="0" xfId="0" applyNumberFormat="1" applyFont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165" fontId="20" fillId="3" borderId="1" xfId="2" applyNumberFormat="1" applyFont="1" applyFill="1" applyBorder="1" applyAlignment="1">
      <alignment horizontal="center" vertical="top" wrapText="1"/>
    </xf>
    <xf numFmtId="170" fontId="20" fillId="3" borderId="1" xfId="2" applyNumberFormat="1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justify"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top"/>
    </xf>
    <xf numFmtId="10" fontId="3" fillId="3" borderId="0" xfId="0" applyNumberFormat="1" applyFont="1" applyFill="1" applyAlignment="1" applyProtection="1">
      <alignment vertical="top"/>
    </xf>
    <xf numFmtId="0" fontId="20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vertical="top"/>
    </xf>
    <xf numFmtId="165" fontId="19" fillId="3" borderId="1" xfId="0" applyNumberFormat="1" applyFont="1" applyFill="1" applyBorder="1" applyAlignment="1" applyProtection="1">
      <alignment vertical="top" wrapText="1"/>
    </xf>
    <xf numFmtId="10" fontId="19" fillId="3" borderId="2" xfId="0" applyNumberFormat="1" applyFont="1" applyFill="1" applyBorder="1" applyAlignment="1" applyProtection="1">
      <alignment vertical="top" wrapText="1"/>
    </xf>
    <xf numFmtId="10" fontId="19" fillId="3" borderId="15" xfId="0" applyNumberFormat="1" applyFont="1" applyFill="1" applyBorder="1" applyAlignment="1" applyProtection="1">
      <alignment vertical="top" wrapText="1"/>
    </xf>
    <xf numFmtId="165" fontId="19" fillId="3" borderId="9" xfId="0" applyNumberFormat="1" applyFont="1" applyFill="1" applyBorder="1" applyAlignment="1" applyProtection="1">
      <alignment vertical="top" wrapText="1"/>
    </xf>
    <xf numFmtId="165" fontId="19" fillId="3" borderId="51" xfId="0" applyNumberFormat="1" applyFont="1" applyFill="1" applyBorder="1" applyAlignment="1" applyProtection="1">
      <alignment vertical="top" wrapText="1"/>
    </xf>
    <xf numFmtId="0" fontId="19" fillId="3" borderId="19" xfId="0" applyNumberFormat="1" applyFont="1" applyFill="1" applyBorder="1" applyAlignment="1" applyProtection="1">
      <alignment vertical="top" wrapText="1"/>
    </xf>
    <xf numFmtId="0" fontId="19" fillId="3" borderId="10" xfId="0" applyNumberFormat="1" applyFont="1" applyFill="1" applyBorder="1" applyAlignment="1" applyProtection="1">
      <alignment vertical="top" wrapText="1"/>
    </xf>
    <xf numFmtId="0" fontId="19" fillId="3" borderId="35" xfId="0" applyNumberFormat="1" applyFont="1" applyFill="1" applyBorder="1" applyAlignment="1" applyProtection="1">
      <alignment vertical="top" wrapText="1"/>
    </xf>
    <xf numFmtId="0" fontId="19" fillId="3" borderId="14" xfId="0" applyNumberFormat="1" applyFont="1" applyFill="1" applyBorder="1" applyAlignment="1" applyProtection="1">
      <alignment vertical="top" wrapText="1"/>
    </xf>
    <xf numFmtId="0" fontId="19" fillId="3" borderId="36" xfId="0" applyNumberFormat="1" applyFont="1" applyFill="1" applyBorder="1" applyAlignment="1" applyProtection="1">
      <alignment vertical="top" wrapText="1"/>
    </xf>
    <xf numFmtId="1" fontId="19" fillId="3" borderId="25" xfId="0" applyNumberFormat="1" applyFont="1" applyFill="1" applyBorder="1" applyAlignment="1" applyProtection="1">
      <alignment vertical="top" wrapText="1"/>
    </xf>
    <xf numFmtId="1" fontId="19" fillId="3" borderId="14" xfId="0" applyNumberFormat="1" applyFont="1" applyFill="1" applyBorder="1" applyAlignment="1" applyProtection="1">
      <alignment vertical="top" wrapText="1"/>
    </xf>
    <xf numFmtId="0" fontId="19" fillId="3" borderId="56" xfId="0" applyNumberFormat="1" applyFont="1" applyFill="1" applyBorder="1" applyAlignment="1" applyProtection="1">
      <alignment vertical="top" wrapText="1"/>
    </xf>
    <xf numFmtId="0" fontId="19" fillId="3" borderId="40" xfId="0" applyNumberFormat="1" applyFont="1" applyFill="1" applyBorder="1" applyAlignment="1" applyProtection="1">
      <alignment vertical="top" wrapText="1"/>
    </xf>
    <xf numFmtId="0" fontId="19" fillId="3" borderId="25" xfId="0" applyNumberFormat="1" applyFont="1" applyFill="1" applyBorder="1" applyAlignment="1" applyProtection="1">
      <alignment vertical="top" wrapText="1"/>
    </xf>
    <xf numFmtId="0" fontId="19" fillId="3" borderId="18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165" fontId="18" fillId="4" borderId="52" xfId="0" applyNumberFormat="1" applyFont="1" applyFill="1" applyBorder="1" applyAlignment="1" applyProtection="1">
      <alignment vertical="top" wrapText="1"/>
    </xf>
    <xf numFmtId="4" fontId="1" fillId="4" borderId="1" xfId="2" applyNumberFormat="1" applyFont="1" applyFill="1" applyBorder="1" applyAlignment="1" applyProtection="1">
      <alignment vertical="top" wrapText="1"/>
    </xf>
    <xf numFmtId="10" fontId="1" fillId="4" borderId="16" xfId="2" applyNumberFormat="1" applyFont="1" applyFill="1" applyBorder="1" applyAlignment="1" applyProtection="1">
      <alignment vertical="top" wrapText="1"/>
    </xf>
    <xf numFmtId="4" fontId="1" fillId="4" borderId="34" xfId="2" applyNumberFormat="1" applyFont="1" applyFill="1" applyBorder="1" applyAlignment="1" applyProtection="1">
      <alignment vertical="top" wrapText="1"/>
    </xf>
    <xf numFmtId="4" fontId="3" fillId="3" borderId="0" xfId="0" applyNumberFormat="1" applyFont="1" applyFill="1" applyBorder="1" applyAlignment="1" applyProtection="1">
      <alignment vertical="top"/>
    </xf>
    <xf numFmtId="4" fontId="3" fillId="4" borderId="4" xfId="2" applyNumberFormat="1" applyFont="1" applyFill="1" applyBorder="1" applyAlignment="1" applyProtection="1">
      <alignment vertical="top" wrapText="1"/>
    </xf>
    <xf numFmtId="4" fontId="3" fillId="4" borderId="1" xfId="2" applyNumberFormat="1" applyFont="1" applyFill="1" applyBorder="1" applyAlignment="1" applyProtection="1">
      <alignment vertical="top" wrapText="1"/>
    </xf>
    <xf numFmtId="4" fontId="3" fillId="4" borderId="7" xfId="2" applyNumberFormat="1" applyFont="1" applyFill="1" applyBorder="1" applyAlignment="1" applyProtection="1">
      <alignment vertical="top" wrapText="1"/>
    </xf>
    <xf numFmtId="4" fontId="3" fillId="4" borderId="2" xfId="2" applyNumberFormat="1" applyFont="1" applyFill="1" applyBorder="1" applyAlignment="1" applyProtection="1">
      <alignment vertical="top" wrapText="1"/>
    </xf>
    <xf numFmtId="4" fontId="3" fillId="4" borderId="59" xfId="2" applyNumberFormat="1" applyFont="1" applyFill="1" applyBorder="1" applyAlignment="1" applyProtection="1">
      <alignment vertical="top" wrapText="1"/>
    </xf>
    <xf numFmtId="4" fontId="3" fillId="4" borderId="38" xfId="2" applyNumberFormat="1" applyFont="1" applyFill="1" applyBorder="1" applyAlignment="1" applyProtection="1">
      <alignment vertical="top" wrapText="1"/>
    </xf>
    <xf numFmtId="4" fontId="3" fillId="4" borderId="54" xfId="2" applyNumberFormat="1" applyFont="1" applyFill="1" applyBorder="1" applyAlignment="1" applyProtection="1">
      <alignment vertical="top" wrapText="1"/>
    </xf>
    <xf numFmtId="4" fontId="3" fillId="4" borderId="46" xfId="2" applyNumberFormat="1" applyFont="1" applyFill="1" applyBorder="1" applyAlignment="1" applyProtection="1">
      <alignment vertical="top" wrapText="1"/>
    </xf>
    <xf numFmtId="4" fontId="3" fillId="4" borderId="57" xfId="2" applyNumberFormat="1" applyFont="1" applyFill="1" applyBorder="1" applyAlignment="1" applyProtection="1">
      <alignment vertical="top" wrapText="1"/>
    </xf>
    <xf numFmtId="4" fontId="3" fillId="4" borderId="35" xfId="2" applyNumberFormat="1" applyFont="1" applyFill="1" applyBorder="1" applyAlignment="1" applyProtection="1">
      <alignment vertical="top" wrapText="1"/>
    </xf>
    <xf numFmtId="0" fontId="25" fillId="4" borderId="0" xfId="0" applyFont="1" applyFill="1" applyAlignment="1">
      <alignment vertical="top" wrapText="1"/>
    </xf>
    <xf numFmtId="0" fontId="18" fillId="3" borderId="10" xfId="0" applyFont="1" applyFill="1" applyBorder="1" applyAlignment="1" applyProtection="1">
      <alignment vertical="top" wrapText="1"/>
    </xf>
    <xf numFmtId="4" fontId="1" fillId="3" borderId="4" xfId="2" applyNumberFormat="1" applyFont="1" applyFill="1" applyBorder="1" applyAlignment="1" applyProtection="1">
      <alignment vertical="top" wrapText="1"/>
    </xf>
    <xf numFmtId="10" fontId="1" fillId="3" borderId="4" xfId="2" applyNumberFormat="1" applyFont="1" applyFill="1" applyBorder="1" applyAlignment="1" applyProtection="1">
      <alignment vertical="top" wrapText="1"/>
    </xf>
    <xf numFmtId="4" fontId="3" fillId="3" borderId="4" xfId="2" applyNumberFormat="1" applyFont="1" applyFill="1" applyBorder="1" applyAlignment="1" applyProtection="1">
      <alignment vertical="top" wrapText="1"/>
    </xf>
    <xf numFmtId="4" fontId="3" fillId="3" borderId="10" xfId="2" applyNumberFormat="1" applyFont="1" applyFill="1" applyBorder="1" applyAlignment="1" applyProtection="1">
      <alignment vertical="top" wrapText="1"/>
    </xf>
    <xf numFmtId="4" fontId="3" fillId="3" borderId="41" xfId="2" applyNumberFormat="1" applyFont="1" applyFill="1" applyBorder="1" applyAlignment="1" applyProtection="1">
      <alignment vertical="top" wrapText="1"/>
    </xf>
    <xf numFmtId="10" fontId="3" fillId="3" borderId="41" xfId="2" applyNumberFormat="1" applyFont="1" applyFill="1" applyBorder="1" applyAlignment="1" applyProtection="1">
      <alignment vertical="top" wrapText="1"/>
    </xf>
    <xf numFmtId="4" fontId="3" fillId="3" borderId="45" xfId="2" applyNumberFormat="1" applyFont="1" applyFill="1" applyBorder="1" applyAlignment="1" applyProtection="1">
      <alignment vertical="top" wrapText="1"/>
    </xf>
    <xf numFmtId="4" fontId="3" fillId="3" borderId="49" xfId="2" applyNumberFormat="1" applyFont="1" applyFill="1" applyBorder="1" applyAlignment="1" applyProtection="1">
      <alignment vertical="top" wrapText="1"/>
    </xf>
    <xf numFmtId="4" fontId="3" fillId="3" borderId="43" xfId="2" applyNumberFormat="1" applyFont="1" applyFill="1" applyBorder="1" applyAlignment="1" applyProtection="1">
      <alignment vertical="top" wrapText="1"/>
    </xf>
    <xf numFmtId="4" fontId="3" fillId="3" borderId="55" xfId="2" applyNumberFormat="1" applyFont="1" applyFill="1" applyBorder="1" applyAlignment="1" applyProtection="1">
      <alignment vertical="top" wrapText="1"/>
    </xf>
    <xf numFmtId="4" fontId="3" fillId="3" borderId="47" xfId="2" applyNumberFormat="1" applyFont="1" applyFill="1" applyBorder="1" applyAlignment="1" applyProtection="1">
      <alignment vertical="top" wrapText="1"/>
    </xf>
    <xf numFmtId="10" fontId="3" fillId="3" borderId="4" xfId="2" applyNumberFormat="1" applyFont="1" applyFill="1" applyBorder="1" applyAlignment="1" applyProtection="1">
      <alignment vertical="top" wrapText="1"/>
    </xf>
    <xf numFmtId="10" fontId="3" fillId="3" borderId="10" xfId="2" applyNumberFormat="1" applyFont="1" applyFill="1" applyBorder="1" applyAlignment="1" applyProtection="1">
      <alignment vertical="top" wrapText="1"/>
    </xf>
    <xf numFmtId="4" fontId="3" fillId="3" borderId="30" xfId="2" applyNumberFormat="1" applyFont="1" applyFill="1" applyBorder="1" applyAlignment="1" applyProtection="1">
      <alignment vertical="top" wrapText="1"/>
    </xf>
    <xf numFmtId="4" fontId="3" fillId="3" borderId="61" xfId="2" applyNumberFormat="1" applyFont="1" applyFill="1" applyBorder="1" applyAlignment="1" applyProtection="1">
      <alignment vertical="top" wrapText="1"/>
    </xf>
    <xf numFmtId="4" fontId="3" fillId="3" borderId="37" xfId="2" applyNumberFormat="1" applyFont="1" applyFill="1" applyBorder="1" applyAlignment="1" applyProtection="1">
      <alignment vertical="top" wrapText="1"/>
    </xf>
    <xf numFmtId="4" fontId="3" fillId="3" borderId="64" xfId="2" applyNumberFormat="1" applyFont="1" applyFill="1" applyBorder="1" applyAlignment="1" applyProtection="1">
      <alignment vertical="top" wrapText="1"/>
    </xf>
    <xf numFmtId="4" fontId="3" fillId="3" borderId="63" xfId="2" applyNumberFormat="1" applyFont="1" applyFill="1" applyBorder="1" applyAlignment="1" applyProtection="1">
      <alignment vertical="top" wrapText="1"/>
    </xf>
    <xf numFmtId="4" fontId="3" fillId="3" borderId="29" xfId="2" applyNumberFormat="1" applyFont="1" applyFill="1" applyBorder="1" applyAlignment="1" applyProtection="1">
      <alignment vertical="top" wrapText="1"/>
    </xf>
    <xf numFmtId="4" fontId="1" fillId="3" borderId="35" xfId="2" applyNumberFormat="1" applyFont="1" applyFill="1" applyBorder="1" applyAlignment="1" applyProtection="1">
      <alignment vertical="top" wrapText="1"/>
    </xf>
    <xf numFmtId="10" fontId="1" fillId="3" borderId="35" xfId="2" applyNumberFormat="1" applyFont="1" applyFill="1" applyBorder="1" applyAlignment="1" applyProtection="1">
      <alignment vertical="top" wrapText="1"/>
    </xf>
    <xf numFmtId="4" fontId="3" fillId="3" borderId="35" xfId="2" applyNumberFormat="1" applyFont="1" applyFill="1" applyBorder="1" applyAlignment="1" applyProtection="1">
      <alignment vertical="top" wrapText="1"/>
    </xf>
    <xf numFmtId="10" fontId="3" fillId="3" borderId="35" xfId="2" applyNumberFormat="1" applyFont="1" applyFill="1" applyBorder="1" applyAlignment="1" applyProtection="1">
      <alignment vertical="top" wrapText="1"/>
    </xf>
    <xf numFmtId="4" fontId="1" fillId="3" borderId="2" xfId="2" applyNumberFormat="1" applyFont="1" applyFill="1" applyBorder="1" applyAlignment="1" applyProtection="1">
      <alignment vertical="top" wrapText="1"/>
    </xf>
    <xf numFmtId="4" fontId="1" fillId="3" borderId="1" xfId="2" applyNumberFormat="1" applyFont="1" applyFill="1" applyBorder="1" applyAlignment="1" applyProtection="1">
      <alignment vertical="top" wrapText="1"/>
    </xf>
    <xf numFmtId="10" fontId="1" fillId="3" borderId="1" xfId="2" applyNumberFormat="1" applyFont="1" applyFill="1" applyBorder="1" applyAlignment="1" applyProtection="1">
      <alignment vertical="top" wrapText="1"/>
    </xf>
    <xf numFmtId="4" fontId="1" fillId="3" borderId="59" xfId="2" applyNumberFormat="1" applyFont="1" applyFill="1" applyBorder="1" applyAlignment="1" applyProtection="1">
      <alignment vertical="top" wrapText="1"/>
    </xf>
    <xf numFmtId="4" fontId="1" fillId="3" borderId="38" xfId="2" applyNumberFormat="1" applyFont="1" applyFill="1" applyBorder="1" applyAlignment="1" applyProtection="1">
      <alignment vertical="top" wrapText="1"/>
    </xf>
    <xf numFmtId="4" fontId="1" fillId="3" borderId="54" xfId="2" applyNumberFormat="1" applyFont="1" applyFill="1" applyBorder="1" applyAlignment="1" applyProtection="1">
      <alignment vertical="top" wrapText="1"/>
    </xf>
    <xf numFmtId="4" fontId="1" fillId="3" borderId="46" xfId="2" applyNumberFormat="1" applyFont="1" applyFill="1" applyBorder="1" applyAlignment="1" applyProtection="1">
      <alignment vertical="top" wrapText="1"/>
    </xf>
    <xf numFmtId="4" fontId="1" fillId="3" borderId="7" xfId="2" applyNumberFormat="1" applyFont="1" applyFill="1" applyBorder="1" applyAlignment="1" applyProtection="1">
      <alignment vertical="top" wrapText="1"/>
    </xf>
    <xf numFmtId="4" fontId="2" fillId="3" borderId="68" xfId="2" applyNumberFormat="1" applyFont="1" applyFill="1" applyBorder="1" applyAlignment="1" applyProtection="1">
      <alignment vertical="top" wrapText="1"/>
    </xf>
    <xf numFmtId="4" fontId="2" fillId="3" borderId="33" xfId="2" applyNumberFormat="1" applyFont="1" applyFill="1" applyBorder="1" applyAlignment="1" applyProtection="1">
      <alignment vertical="top" wrapText="1"/>
    </xf>
    <xf numFmtId="4" fontId="3" fillId="3" borderId="1" xfId="2" applyNumberFormat="1" applyFont="1" applyFill="1" applyBorder="1" applyAlignment="1" applyProtection="1">
      <alignment vertical="top" wrapText="1"/>
    </xf>
    <xf numFmtId="10" fontId="3" fillId="3" borderId="1" xfId="2" applyNumberFormat="1" applyFont="1" applyFill="1" applyBorder="1" applyAlignment="1" applyProtection="1">
      <alignment vertical="top" wrapText="1"/>
    </xf>
    <xf numFmtId="4" fontId="3" fillId="3" borderId="2" xfId="2" applyNumberFormat="1" applyFont="1" applyFill="1" applyBorder="1" applyAlignment="1" applyProtection="1">
      <alignment vertical="top" wrapText="1"/>
    </xf>
    <xf numFmtId="4" fontId="3" fillId="3" borderId="59" xfId="2" applyNumberFormat="1" applyFont="1" applyFill="1" applyBorder="1" applyAlignment="1" applyProtection="1">
      <alignment vertical="top" wrapText="1"/>
    </xf>
    <xf numFmtId="4" fontId="3" fillId="3" borderId="38" xfId="2" applyNumberFormat="1" applyFont="1" applyFill="1" applyBorder="1" applyAlignment="1" applyProtection="1">
      <alignment vertical="top" wrapText="1"/>
    </xf>
    <xf numFmtId="4" fontId="3" fillId="3" borderId="54" xfId="2" applyNumberFormat="1" applyFont="1" applyFill="1" applyBorder="1" applyAlignment="1" applyProtection="1">
      <alignment vertical="top" wrapText="1"/>
    </xf>
    <xf numFmtId="4" fontId="3" fillId="3" borderId="46" xfId="2" applyNumberFormat="1" applyFont="1" applyFill="1" applyBorder="1" applyAlignment="1" applyProtection="1">
      <alignment vertical="top" wrapText="1"/>
    </xf>
    <xf numFmtId="4" fontId="3" fillId="3" borderId="7" xfId="2" applyNumberFormat="1" applyFont="1" applyFill="1" applyBorder="1" applyAlignment="1" applyProtection="1">
      <alignment vertical="top" wrapText="1"/>
    </xf>
    <xf numFmtId="0" fontId="25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 applyProtection="1">
      <alignment vertical="top"/>
    </xf>
    <xf numFmtId="169" fontId="1" fillId="3" borderId="2" xfId="2" applyNumberFormat="1" applyFont="1" applyFill="1" applyBorder="1" applyAlignment="1" applyProtection="1">
      <alignment vertical="top" wrapText="1"/>
    </xf>
    <xf numFmtId="169" fontId="18" fillId="3" borderId="4" xfId="2" applyNumberFormat="1" applyFont="1" applyFill="1" applyBorder="1" applyAlignment="1" applyProtection="1">
      <alignment vertical="top" wrapText="1"/>
    </xf>
    <xf numFmtId="169" fontId="18" fillId="3" borderId="1" xfId="2" applyNumberFormat="1" applyFont="1" applyFill="1" applyBorder="1" applyAlignment="1" applyProtection="1">
      <alignment vertical="top" wrapText="1"/>
    </xf>
    <xf numFmtId="10" fontId="18" fillId="3" borderId="4" xfId="2" applyNumberFormat="1" applyFont="1" applyFill="1" applyBorder="1" applyAlignment="1" applyProtection="1">
      <alignment vertical="top" wrapText="1"/>
    </xf>
    <xf numFmtId="10" fontId="18" fillId="3" borderId="1" xfId="2" applyNumberFormat="1" applyFont="1" applyFill="1" applyBorder="1" applyAlignment="1" applyProtection="1">
      <alignment vertical="top" wrapText="1"/>
    </xf>
    <xf numFmtId="0" fontId="21" fillId="3" borderId="0" xfId="0" applyFont="1" applyFill="1" applyBorder="1" applyAlignment="1">
      <alignment vertical="top"/>
    </xf>
    <xf numFmtId="0" fontId="19" fillId="3" borderId="9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 wrapText="1"/>
    </xf>
    <xf numFmtId="169" fontId="2" fillId="3" borderId="68" xfId="2" applyNumberFormat="1" applyFont="1" applyFill="1" applyBorder="1" applyAlignment="1" applyProtection="1">
      <alignment vertical="top" wrapText="1"/>
    </xf>
    <xf numFmtId="169" fontId="22" fillId="3" borderId="33" xfId="2" applyNumberFormat="1" applyFont="1" applyFill="1" applyBorder="1" applyAlignment="1" applyProtection="1">
      <alignment vertical="top" wrapText="1"/>
    </xf>
    <xf numFmtId="169" fontId="3" fillId="3" borderId="30" xfId="2" applyNumberFormat="1" applyFont="1" applyFill="1" applyBorder="1" applyAlignment="1" applyProtection="1">
      <alignment vertical="top" wrapText="1"/>
    </xf>
    <xf numFmtId="169" fontId="19" fillId="3" borderId="10" xfId="2" applyNumberFormat="1" applyFont="1" applyFill="1" applyBorder="1" applyAlignment="1" applyProtection="1">
      <alignment vertical="top" wrapText="1"/>
    </xf>
    <xf numFmtId="0" fontId="19" fillId="3" borderId="34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vertical="top" wrapText="1"/>
    </xf>
    <xf numFmtId="0" fontId="19" fillId="3" borderId="3" xfId="0" applyFont="1" applyFill="1" applyBorder="1" applyAlignment="1" applyProtection="1">
      <alignment vertical="top" wrapText="1"/>
    </xf>
    <xf numFmtId="169" fontId="3" fillId="3" borderId="1" xfId="2" applyNumberFormat="1" applyFont="1" applyFill="1" applyBorder="1" applyAlignment="1" applyProtection="1">
      <alignment vertical="top" wrapText="1"/>
    </xf>
    <xf numFmtId="0" fontId="18" fillId="4" borderId="5" xfId="0" applyFont="1" applyFill="1" applyBorder="1" applyAlignment="1" applyProtection="1">
      <alignment vertical="top" wrapText="1"/>
    </xf>
    <xf numFmtId="10" fontId="1" fillId="4" borderId="1" xfId="2" applyNumberFormat="1" applyFont="1" applyFill="1" applyBorder="1" applyAlignment="1" applyProtection="1">
      <alignment vertical="top" wrapText="1"/>
    </xf>
    <xf numFmtId="10" fontId="3" fillId="4" borderId="1" xfId="2" applyNumberFormat="1" applyFont="1" applyFill="1" applyBorder="1" applyAlignment="1" applyProtection="1">
      <alignment vertical="top" wrapText="1"/>
    </xf>
    <xf numFmtId="10" fontId="3" fillId="4" borderId="7" xfId="2" applyNumberFormat="1" applyFont="1" applyFill="1" applyBorder="1" applyAlignment="1" applyProtection="1">
      <alignment vertical="top" wrapText="1"/>
    </xf>
    <xf numFmtId="4" fontId="3" fillId="4" borderId="58" xfId="2" applyNumberFormat="1" applyFont="1" applyFill="1" applyBorder="1" applyAlignment="1" applyProtection="1">
      <alignment vertical="top" wrapText="1"/>
    </xf>
    <xf numFmtId="0" fontId="25" fillId="4" borderId="7" xfId="0" applyFont="1" applyFill="1" applyBorder="1" applyAlignment="1">
      <alignment vertical="top" wrapText="1"/>
    </xf>
    <xf numFmtId="0" fontId="18" fillId="3" borderId="5" xfId="0" applyFont="1" applyFill="1" applyBorder="1" applyAlignment="1" applyProtection="1">
      <alignment vertical="top" wrapText="1"/>
    </xf>
    <xf numFmtId="4" fontId="1" fillId="3" borderId="5" xfId="2" applyNumberFormat="1" applyFont="1" applyFill="1" applyBorder="1" applyAlignment="1" applyProtection="1">
      <alignment vertical="top" wrapText="1"/>
    </xf>
    <xf numFmtId="10" fontId="1" fillId="3" borderId="5" xfId="2" applyNumberFormat="1" applyFont="1" applyFill="1" applyBorder="1" applyAlignment="1" applyProtection="1">
      <alignment vertical="top" wrapText="1"/>
    </xf>
    <xf numFmtId="10" fontId="3" fillId="3" borderId="7" xfId="2" applyNumberFormat="1" applyFont="1" applyFill="1" applyBorder="1" applyAlignment="1" applyProtection="1">
      <alignment vertical="top" wrapText="1"/>
    </xf>
    <xf numFmtId="4" fontId="3" fillId="3" borderId="58" xfId="2" applyNumberFormat="1" applyFont="1" applyFill="1" applyBorder="1" applyAlignment="1" applyProtection="1">
      <alignment vertical="top" wrapText="1"/>
    </xf>
    <xf numFmtId="10" fontId="3" fillId="3" borderId="50" xfId="2" applyNumberFormat="1" applyFont="1" applyFill="1" applyBorder="1" applyAlignment="1" applyProtection="1">
      <alignment vertical="top" wrapText="1"/>
    </xf>
    <xf numFmtId="4" fontId="3" fillId="3" borderId="50" xfId="2" applyNumberFormat="1" applyFont="1" applyFill="1" applyBorder="1" applyAlignment="1" applyProtection="1">
      <alignment vertical="top" wrapText="1"/>
    </xf>
    <xf numFmtId="4" fontId="3" fillId="3" borderId="57" xfId="2" applyNumberFormat="1" applyFont="1" applyFill="1" applyBorder="1" applyAlignment="1" applyProtection="1">
      <alignment vertical="top" wrapText="1"/>
    </xf>
    <xf numFmtId="10" fontId="3" fillId="3" borderId="29" xfId="2" applyNumberFormat="1" applyFont="1" applyFill="1" applyBorder="1" applyAlignment="1" applyProtection="1">
      <alignment vertical="top" wrapText="1"/>
    </xf>
    <xf numFmtId="0" fontId="18" fillId="3" borderId="1" xfId="0" applyFont="1" applyFill="1" applyBorder="1" applyAlignment="1" applyProtection="1">
      <alignment vertical="top" wrapText="1"/>
    </xf>
    <xf numFmtId="4" fontId="3" fillId="3" borderId="5" xfId="2" applyNumberFormat="1" applyFont="1" applyFill="1" applyBorder="1" applyAlignment="1" applyProtection="1">
      <alignment vertical="top" wrapText="1"/>
    </xf>
    <xf numFmtId="10" fontId="3" fillId="3" borderId="5" xfId="2" applyNumberFormat="1" applyFont="1" applyFill="1" applyBorder="1" applyAlignment="1" applyProtection="1">
      <alignment vertical="top" wrapText="1"/>
    </xf>
    <xf numFmtId="10" fontId="3" fillId="3" borderId="6" xfId="2" applyNumberFormat="1" applyFont="1" applyFill="1" applyBorder="1" applyAlignment="1" applyProtection="1">
      <alignment vertical="top" wrapText="1"/>
    </xf>
    <xf numFmtId="4" fontId="3" fillId="3" borderId="62" xfId="2" applyNumberFormat="1" applyFont="1" applyFill="1" applyBorder="1" applyAlignment="1" applyProtection="1">
      <alignment vertical="top" wrapText="1"/>
    </xf>
    <xf numFmtId="4" fontId="3" fillId="3" borderId="53" xfId="2" applyNumberFormat="1" applyFont="1" applyFill="1" applyBorder="1" applyAlignment="1" applyProtection="1">
      <alignment vertical="top" wrapText="1"/>
    </xf>
    <xf numFmtId="4" fontId="3" fillId="3" borderId="6" xfId="2" applyNumberFormat="1" applyFont="1" applyFill="1" applyBorder="1" applyAlignment="1" applyProtection="1">
      <alignment vertical="top" wrapText="1"/>
    </xf>
    <xf numFmtId="4" fontId="3" fillId="3" borderId="3" xfId="2" applyNumberFormat="1" applyFont="1" applyFill="1" applyBorder="1" applyAlignment="1" applyProtection="1">
      <alignment vertical="top" wrapText="1"/>
    </xf>
    <xf numFmtId="4" fontId="3" fillId="3" borderId="65" xfId="2" applyNumberFormat="1" applyFont="1" applyFill="1" applyBorder="1" applyAlignment="1" applyProtection="1">
      <alignment vertical="top" wrapText="1"/>
    </xf>
    <xf numFmtId="4" fontId="3" fillId="3" borderId="39" xfId="2" applyNumberFormat="1" applyFont="1" applyFill="1" applyBorder="1" applyAlignment="1" applyProtection="1">
      <alignment vertical="top" wrapText="1"/>
    </xf>
    <xf numFmtId="4" fontId="1" fillId="3" borderId="10" xfId="2" applyNumberFormat="1" applyFont="1" applyFill="1" applyBorder="1" applyAlignment="1" applyProtection="1">
      <alignment vertical="top" wrapText="1"/>
    </xf>
    <xf numFmtId="10" fontId="1" fillId="3" borderId="10" xfId="2" applyNumberFormat="1" applyFont="1" applyFill="1" applyBorder="1" applyAlignment="1" applyProtection="1">
      <alignment vertical="top" wrapText="1"/>
    </xf>
    <xf numFmtId="0" fontId="19" fillId="3" borderId="8" xfId="0" applyFont="1" applyFill="1" applyBorder="1" applyAlignment="1" applyProtection="1">
      <alignment vertical="top" wrapText="1"/>
    </xf>
    <xf numFmtId="4" fontId="1" fillId="3" borderId="61" xfId="2" applyNumberFormat="1" applyFont="1" applyFill="1" applyBorder="1" applyAlignment="1" applyProtection="1">
      <alignment vertical="top" wrapText="1"/>
    </xf>
    <xf numFmtId="4" fontId="1" fillId="3" borderId="64" xfId="2" applyNumberFormat="1" applyFont="1" applyFill="1" applyBorder="1" applyAlignment="1" applyProtection="1">
      <alignment vertical="top" wrapText="1"/>
    </xf>
    <xf numFmtId="4" fontId="1" fillId="3" borderId="29" xfId="2" applyNumberFormat="1" applyFont="1" applyFill="1" applyBorder="1" applyAlignment="1" applyProtection="1">
      <alignment vertical="top" wrapText="1"/>
    </xf>
    <xf numFmtId="4" fontId="1" fillId="3" borderId="30" xfId="2" applyNumberFormat="1" applyFont="1" applyFill="1" applyBorder="1" applyAlignment="1" applyProtection="1">
      <alignment vertical="top" wrapText="1"/>
    </xf>
    <xf numFmtId="4" fontId="3" fillId="3" borderId="6" xfId="0" applyNumberFormat="1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25" fillId="3" borderId="29" xfId="0" applyFont="1" applyFill="1" applyBorder="1" applyAlignment="1">
      <alignment vertical="top" wrapText="1"/>
    </xf>
    <xf numFmtId="0" fontId="18" fillId="4" borderId="1" xfId="0" applyFont="1" applyFill="1" applyBorder="1" applyAlignment="1" applyProtection="1">
      <alignment vertical="top" wrapText="1"/>
    </xf>
    <xf numFmtId="169" fontId="18" fillId="4" borderId="4" xfId="2" applyNumberFormat="1" applyFont="1" applyFill="1" applyBorder="1" applyAlignment="1" applyProtection="1">
      <alignment vertical="top" wrapText="1"/>
    </xf>
    <xf numFmtId="10" fontId="18" fillId="4" borderId="4" xfId="2" applyNumberFormat="1" applyFont="1" applyFill="1" applyBorder="1" applyAlignment="1" applyProtection="1">
      <alignment vertical="top" wrapText="1"/>
    </xf>
    <xf numFmtId="4" fontId="3" fillId="3" borderId="42" xfId="2" applyNumberFormat="1" applyFont="1" applyFill="1" applyBorder="1" applyAlignment="1" applyProtection="1">
      <alignment vertical="top" wrapText="1"/>
    </xf>
    <xf numFmtId="10" fontId="3" fillId="3" borderId="42" xfId="2" applyNumberFormat="1" applyFont="1" applyFill="1" applyBorder="1" applyAlignment="1" applyProtection="1">
      <alignment vertical="top" wrapText="1"/>
    </xf>
    <xf numFmtId="4" fontId="1" fillId="0" borderId="1" xfId="2" applyNumberFormat="1" applyFont="1" applyFill="1" applyBorder="1" applyAlignment="1" applyProtection="1">
      <alignment vertical="top" wrapText="1"/>
    </xf>
    <xf numFmtId="4" fontId="3" fillId="0" borderId="41" xfId="2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" fontId="3" fillId="5" borderId="0" xfId="0" applyNumberFormat="1" applyFont="1" applyFill="1" applyBorder="1" applyAlignment="1" applyProtection="1">
      <alignment vertical="top"/>
    </xf>
    <xf numFmtId="49" fontId="19" fillId="3" borderId="8" xfId="0" applyNumberFormat="1" applyFont="1" applyFill="1" applyBorder="1" applyAlignment="1" applyProtection="1">
      <alignment vertical="top" wrapText="1"/>
    </xf>
    <xf numFmtId="165" fontId="18" fillId="3" borderId="8" xfId="0" applyNumberFormat="1" applyFont="1" applyFill="1" applyBorder="1" applyAlignment="1" applyProtection="1">
      <alignment vertical="top" wrapText="1"/>
    </xf>
    <xf numFmtId="0" fontId="19" fillId="3" borderId="8" xfId="0" applyFont="1" applyFill="1" applyBorder="1" applyAlignment="1" applyProtection="1">
      <alignment vertical="top"/>
    </xf>
    <xf numFmtId="49" fontId="19" fillId="3" borderId="5" xfId="0" applyNumberFormat="1" applyFont="1" applyFill="1" applyBorder="1" applyAlignment="1" applyProtection="1">
      <alignment vertical="top" wrapText="1"/>
    </xf>
    <xf numFmtId="165" fontId="18" fillId="3" borderId="5" xfId="0" applyNumberFormat="1" applyFont="1" applyFill="1" applyBorder="1" applyAlignment="1" applyProtection="1">
      <alignment vertical="top" wrapText="1"/>
    </xf>
    <xf numFmtId="0" fontId="0" fillId="3" borderId="5" xfId="0" applyFill="1" applyBorder="1" applyAlignment="1">
      <alignment vertical="top" wrapText="1"/>
    </xf>
    <xf numFmtId="10" fontId="19" fillId="3" borderId="35" xfId="2" applyNumberFormat="1" applyFont="1" applyFill="1" applyBorder="1" applyAlignment="1" applyProtection="1">
      <alignment vertical="top" wrapText="1"/>
    </xf>
    <xf numFmtId="10" fontId="19" fillId="3" borderId="10" xfId="2" applyNumberFormat="1" applyFont="1" applyFill="1" applyBorder="1" applyAlignment="1" applyProtection="1">
      <alignment vertical="top" wrapText="1"/>
    </xf>
    <xf numFmtId="10" fontId="19" fillId="3" borderId="29" xfId="2" applyNumberFormat="1" applyFont="1" applyFill="1" applyBorder="1" applyAlignment="1" applyProtection="1">
      <alignment vertical="top" wrapText="1"/>
    </xf>
    <xf numFmtId="169" fontId="19" fillId="3" borderId="29" xfId="2" applyNumberFormat="1" applyFont="1" applyFill="1" applyBorder="1" applyAlignment="1" applyProtection="1">
      <alignment vertical="top" wrapText="1"/>
    </xf>
    <xf numFmtId="169" fontId="19" fillId="3" borderId="61" xfId="2" applyNumberFormat="1" applyFont="1" applyFill="1" applyBorder="1" applyAlignment="1" applyProtection="1">
      <alignment vertical="top" wrapText="1"/>
    </xf>
    <xf numFmtId="10" fontId="19" fillId="3" borderId="64" xfId="2" applyNumberFormat="1" applyFont="1" applyFill="1" applyBorder="1" applyAlignment="1" applyProtection="1">
      <alignment vertical="top" wrapText="1"/>
    </xf>
    <xf numFmtId="10" fontId="19" fillId="3" borderId="30" xfId="2" applyNumberFormat="1" applyFont="1" applyFill="1" applyBorder="1" applyAlignment="1" applyProtection="1">
      <alignment vertical="top" wrapText="1"/>
    </xf>
    <xf numFmtId="2" fontId="1" fillId="3" borderId="1" xfId="2" applyNumberFormat="1" applyFont="1" applyFill="1" applyBorder="1" applyAlignment="1" applyProtection="1">
      <alignment vertical="top" wrapText="1"/>
    </xf>
    <xf numFmtId="2" fontId="3" fillId="3" borderId="1" xfId="2" applyNumberFormat="1" applyFont="1" applyFill="1" applyBorder="1" applyAlignment="1" applyProtection="1">
      <alignment vertical="top" wrapText="1"/>
    </xf>
    <xf numFmtId="2" fontId="3" fillId="3" borderId="59" xfId="2" applyNumberFormat="1" applyFont="1" applyFill="1" applyBorder="1" applyAlignment="1" applyProtection="1">
      <alignment vertical="top" wrapText="1"/>
    </xf>
    <xf numFmtId="2" fontId="3" fillId="3" borderId="54" xfId="2" applyNumberFormat="1" applyFont="1" applyFill="1" applyBorder="1" applyAlignment="1" applyProtection="1">
      <alignment vertical="top" wrapText="1"/>
    </xf>
    <xf numFmtId="2" fontId="3" fillId="3" borderId="2" xfId="2" applyNumberFormat="1" applyFont="1" applyFill="1" applyBorder="1" applyAlignment="1" applyProtection="1">
      <alignment vertical="top" wrapText="1"/>
    </xf>
    <xf numFmtId="2" fontId="3" fillId="3" borderId="7" xfId="2" applyNumberFormat="1" applyFont="1" applyFill="1" applyBorder="1" applyAlignment="1" applyProtection="1">
      <alignment vertical="top" wrapText="1"/>
    </xf>
    <xf numFmtId="2" fontId="3" fillId="3" borderId="38" xfId="2" applyNumberFormat="1" applyFont="1" applyFill="1" applyBorder="1" applyAlignment="1" applyProtection="1">
      <alignment vertical="top" wrapText="1"/>
    </xf>
    <xf numFmtId="2" fontId="3" fillId="3" borderId="46" xfId="2" applyNumberFormat="1" applyFont="1" applyFill="1" applyBorder="1" applyAlignment="1" applyProtection="1">
      <alignment vertical="top" wrapText="1"/>
    </xf>
    <xf numFmtId="2" fontId="3" fillId="3" borderId="41" xfId="2" applyNumberFormat="1" applyFont="1" applyFill="1" applyBorder="1" applyAlignment="1" applyProtection="1">
      <alignment vertical="top" wrapText="1"/>
    </xf>
    <xf numFmtId="2" fontId="3" fillId="3" borderId="10" xfId="2" applyNumberFormat="1" applyFont="1" applyFill="1" applyBorder="1" applyAlignment="1" applyProtection="1">
      <alignment vertical="top" wrapText="1"/>
    </xf>
    <xf numFmtId="2" fontId="3" fillId="3" borderId="29" xfId="2" applyNumberFormat="1" applyFont="1" applyFill="1" applyBorder="1" applyAlignment="1" applyProtection="1">
      <alignment vertical="top" wrapText="1"/>
    </xf>
    <xf numFmtId="2" fontId="3" fillId="3" borderId="61" xfId="2" applyNumberFormat="1" applyFont="1" applyFill="1" applyBorder="1" applyAlignment="1" applyProtection="1">
      <alignment vertical="top" wrapText="1"/>
    </xf>
    <xf numFmtId="2" fontId="3" fillId="3" borderId="64" xfId="2" applyNumberFormat="1" applyFont="1" applyFill="1" applyBorder="1" applyAlignment="1" applyProtection="1">
      <alignment vertical="top" wrapText="1"/>
    </xf>
    <xf numFmtId="2" fontId="3" fillId="3" borderId="30" xfId="2" applyNumberFormat="1" applyFont="1" applyFill="1" applyBorder="1" applyAlignment="1" applyProtection="1">
      <alignment vertical="top" wrapText="1"/>
    </xf>
    <xf numFmtId="2" fontId="3" fillId="3" borderId="63" xfId="2" applyNumberFormat="1" applyFont="1" applyFill="1" applyBorder="1" applyAlignment="1" applyProtection="1">
      <alignment vertical="top" wrapText="1"/>
    </xf>
    <xf numFmtId="2" fontId="19" fillId="3" borderId="30" xfId="2" applyNumberFormat="1" applyFont="1" applyFill="1" applyBorder="1" applyAlignment="1" applyProtection="1">
      <alignment vertical="top" wrapText="1"/>
    </xf>
    <xf numFmtId="2" fontId="19" fillId="3" borderId="29" xfId="2" applyNumberFormat="1" applyFont="1" applyFill="1" applyBorder="1" applyAlignment="1" applyProtection="1">
      <alignment vertical="top" wrapText="1"/>
    </xf>
    <xf numFmtId="169" fontId="3" fillId="3" borderId="41" xfId="2" applyNumberFormat="1" applyFont="1" applyFill="1" applyBorder="1" applyAlignment="1" applyProtection="1">
      <alignment vertical="top" wrapText="1"/>
    </xf>
    <xf numFmtId="169" fontId="3" fillId="3" borderId="10" xfId="2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 applyProtection="1">
      <alignment vertical="top" wrapText="1"/>
    </xf>
    <xf numFmtId="0" fontId="16" fillId="3" borderId="0" xfId="0" applyFont="1" applyFill="1" applyBorder="1" applyAlignment="1" applyProtection="1">
      <alignment vertical="top" wrapText="1"/>
    </xf>
    <xf numFmtId="164" fontId="16" fillId="3" borderId="0" xfId="0" applyNumberFormat="1" applyFont="1" applyFill="1" applyBorder="1" applyAlignment="1" applyProtection="1">
      <alignment vertical="top" wrapText="1"/>
    </xf>
    <xf numFmtId="10" fontId="16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20" fillId="3" borderId="0" xfId="0" applyFont="1" applyFill="1" applyBorder="1" applyAlignment="1" applyProtection="1">
      <alignment vertical="top" wrapText="1"/>
    </xf>
    <xf numFmtId="4" fontId="20" fillId="3" borderId="0" xfId="0" applyNumberFormat="1" applyFont="1" applyFill="1" applyBorder="1" applyAlignment="1" applyProtection="1">
      <alignment vertical="top" wrapText="1"/>
    </xf>
    <xf numFmtId="10" fontId="20" fillId="3" borderId="0" xfId="0" applyNumberFormat="1" applyFont="1" applyFill="1" applyBorder="1" applyAlignment="1" applyProtection="1">
      <alignment vertical="top" wrapText="1"/>
    </xf>
    <xf numFmtId="0" fontId="26" fillId="3" borderId="0" xfId="0" applyFont="1" applyFill="1" applyBorder="1" applyAlignment="1" applyProtection="1">
      <alignment vertical="top"/>
    </xf>
    <xf numFmtId="2" fontId="20" fillId="3" borderId="0" xfId="0" applyNumberFormat="1" applyFont="1" applyFill="1" applyBorder="1" applyAlignment="1" applyProtection="1">
      <alignment vertical="top"/>
    </xf>
    <xf numFmtId="10" fontId="20" fillId="3" borderId="0" xfId="0" applyNumberFormat="1" applyFont="1" applyFill="1" applyBorder="1" applyAlignment="1" applyProtection="1">
      <alignment vertical="top"/>
    </xf>
    <xf numFmtId="165" fontId="20" fillId="3" borderId="0" xfId="0" applyNumberFormat="1" applyFont="1" applyFill="1" applyBorder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10" fontId="20" fillId="3" borderId="0" xfId="0" applyNumberFormat="1" applyFont="1" applyFill="1" applyAlignment="1" applyProtection="1">
      <alignment vertical="top"/>
    </xf>
    <xf numFmtId="165" fontId="20" fillId="3" borderId="0" xfId="2" applyNumberFormat="1" applyFont="1" applyFill="1" applyBorder="1" applyAlignment="1" applyProtection="1">
      <alignment vertical="top" wrapText="1"/>
    </xf>
    <xf numFmtId="165" fontId="3" fillId="3" borderId="0" xfId="2" applyNumberFormat="1" applyFont="1" applyFill="1" applyBorder="1" applyAlignment="1" applyProtection="1">
      <alignment vertical="top" wrapText="1"/>
    </xf>
    <xf numFmtId="167" fontId="3" fillId="3" borderId="0" xfId="0" applyNumberFormat="1" applyFont="1" applyFill="1" applyAlignment="1" applyProtection="1">
      <alignment vertical="top"/>
    </xf>
    <xf numFmtId="0" fontId="3" fillId="5" borderId="0" xfId="0" applyFont="1" applyFill="1" applyAlignment="1" applyProtection="1">
      <alignment vertical="top"/>
    </xf>
    <xf numFmtId="165" fontId="19" fillId="5" borderId="1" xfId="0" applyNumberFormat="1" applyFont="1" applyFill="1" applyBorder="1" applyAlignment="1" applyProtection="1">
      <alignment vertical="top" wrapText="1"/>
    </xf>
    <xf numFmtId="0" fontId="19" fillId="5" borderId="14" xfId="0" applyNumberFormat="1" applyFont="1" applyFill="1" applyBorder="1" applyAlignment="1" applyProtection="1">
      <alignment vertical="top" wrapText="1"/>
    </xf>
    <xf numFmtId="0" fontId="19" fillId="5" borderId="36" xfId="0" applyNumberFormat="1" applyFont="1" applyFill="1" applyBorder="1" applyAlignment="1" applyProtection="1">
      <alignment vertical="top" wrapText="1"/>
    </xf>
    <xf numFmtId="4" fontId="1" fillId="5" borderId="34" xfId="2" applyNumberFormat="1" applyFont="1" applyFill="1" applyBorder="1" applyAlignment="1" applyProtection="1">
      <alignment vertical="top" wrapText="1"/>
    </xf>
    <xf numFmtId="4" fontId="3" fillId="5" borderId="4" xfId="2" applyNumberFormat="1" applyFont="1" applyFill="1" applyBorder="1" applyAlignment="1" applyProtection="1">
      <alignment vertical="top" wrapText="1"/>
    </xf>
    <xf numFmtId="4" fontId="3" fillId="5" borderId="1" xfId="2" applyNumberFormat="1" applyFont="1" applyFill="1" applyBorder="1" applyAlignment="1" applyProtection="1">
      <alignment vertical="top" wrapText="1"/>
    </xf>
    <xf numFmtId="4" fontId="3" fillId="5" borderId="57" xfId="2" applyNumberFormat="1" applyFont="1" applyFill="1" applyBorder="1" applyAlignment="1" applyProtection="1">
      <alignment vertical="top" wrapText="1"/>
    </xf>
    <xf numFmtId="4" fontId="3" fillId="5" borderId="35" xfId="2" applyNumberFormat="1" applyFont="1" applyFill="1" applyBorder="1" applyAlignment="1" applyProtection="1">
      <alignment vertical="top" wrapText="1"/>
    </xf>
    <xf numFmtId="4" fontId="1" fillId="5" borderId="4" xfId="2" applyNumberFormat="1" applyFont="1" applyFill="1" applyBorder="1" applyAlignment="1" applyProtection="1">
      <alignment vertical="top" wrapText="1"/>
    </xf>
    <xf numFmtId="4" fontId="3" fillId="5" borderId="41" xfId="2" applyNumberFormat="1" applyFont="1" applyFill="1" applyBorder="1" applyAlignment="1" applyProtection="1">
      <alignment vertical="top" wrapText="1"/>
    </xf>
    <xf numFmtId="4" fontId="3" fillId="5" borderId="10" xfId="2" applyNumberFormat="1" applyFont="1" applyFill="1" applyBorder="1" applyAlignment="1" applyProtection="1">
      <alignment vertical="top" wrapText="1"/>
    </xf>
    <xf numFmtId="4" fontId="1" fillId="5" borderId="35" xfId="2" applyNumberFormat="1" applyFont="1" applyFill="1" applyBorder="1" applyAlignment="1" applyProtection="1">
      <alignment vertical="top" wrapText="1"/>
    </xf>
    <xf numFmtId="4" fontId="1" fillId="5" borderId="1" xfId="2" applyNumberFormat="1" applyFont="1" applyFill="1" applyBorder="1" applyAlignment="1" applyProtection="1">
      <alignment vertical="top" wrapText="1"/>
    </xf>
    <xf numFmtId="169" fontId="18" fillId="5" borderId="4" xfId="2" applyNumberFormat="1" applyFont="1" applyFill="1" applyBorder="1" applyAlignment="1" applyProtection="1">
      <alignment vertical="top" wrapText="1"/>
    </xf>
    <xf numFmtId="169" fontId="18" fillId="5" borderId="1" xfId="2" applyNumberFormat="1" applyFont="1" applyFill="1" applyBorder="1" applyAlignment="1" applyProtection="1">
      <alignment vertical="top" wrapText="1"/>
    </xf>
    <xf numFmtId="4" fontId="1" fillId="5" borderId="5" xfId="2" applyNumberFormat="1" applyFont="1" applyFill="1" applyBorder="1" applyAlignment="1" applyProtection="1">
      <alignment vertical="top" wrapText="1"/>
    </xf>
    <xf numFmtId="4" fontId="3" fillId="5" borderId="5" xfId="2" applyNumberFormat="1" applyFont="1" applyFill="1" applyBorder="1" applyAlignment="1" applyProtection="1">
      <alignment vertical="top" wrapText="1"/>
    </xf>
    <xf numFmtId="4" fontId="1" fillId="5" borderId="10" xfId="2" applyNumberFormat="1" applyFont="1" applyFill="1" applyBorder="1" applyAlignment="1" applyProtection="1">
      <alignment vertical="top" wrapText="1"/>
    </xf>
    <xf numFmtId="4" fontId="3" fillId="5" borderId="42" xfId="2" applyNumberFormat="1" applyFont="1" applyFill="1" applyBorder="1" applyAlignment="1" applyProtection="1">
      <alignment vertical="top" wrapText="1"/>
    </xf>
    <xf numFmtId="2" fontId="1" fillId="5" borderId="1" xfId="2" applyNumberFormat="1" applyFont="1" applyFill="1" applyBorder="1" applyAlignment="1" applyProtection="1">
      <alignment vertical="top" wrapText="1"/>
    </xf>
    <xf numFmtId="2" fontId="3" fillId="5" borderId="1" xfId="2" applyNumberFormat="1" applyFont="1" applyFill="1" applyBorder="1" applyAlignment="1" applyProtection="1">
      <alignment vertical="top" wrapText="1"/>
    </xf>
    <xf numFmtId="2" fontId="3" fillId="5" borderId="41" xfId="2" applyNumberFormat="1" applyFont="1" applyFill="1" applyBorder="1" applyAlignment="1" applyProtection="1">
      <alignment vertical="top" wrapText="1"/>
    </xf>
    <xf numFmtId="2" fontId="3" fillId="5" borderId="10" xfId="2" applyNumberFormat="1" applyFont="1" applyFill="1" applyBorder="1" applyAlignment="1" applyProtection="1">
      <alignment vertical="top" wrapText="1"/>
    </xf>
    <xf numFmtId="0" fontId="20" fillId="5" borderId="0" xfId="0" applyFont="1" applyFill="1" applyBorder="1" applyAlignment="1" applyProtection="1">
      <alignment vertical="top" wrapText="1"/>
    </xf>
    <xf numFmtId="0" fontId="20" fillId="5" borderId="0" xfId="0" applyFont="1" applyFill="1" applyBorder="1" applyAlignment="1" applyProtection="1">
      <alignment vertical="top"/>
    </xf>
    <xf numFmtId="171" fontId="3" fillId="3" borderId="0" xfId="0" applyNumberFormat="1" applyFont="1" applyFill="1" applyAlignment="1" applyProtection="1">
      <alignment vertical="top"/>
    </xf>
    <xf numFmtId="171" fontId="19" fillId="3" borderId="2" xfId="0" applyNumberFormat="1" applyFont="1" applyFill="1" applyBorder="1" applyAlignment="1" applyProtection="1">
      <alignment vertical="top" wrapText="1"/>
    </xf>
    <xf numFmtId="171" fontId="1" fillId="4" borderId="16" xfId="2" applyNumberFormat="1" applyFont="1" applyFill="1" applyBorder="1" applyAlignment="1" applyProtection="1">
      <alignment vertical="top" wrapText="1"/>
    </xf>
    <xf numFmtId="171" fontId="1" fillId="3" borderId="4" xfId="2" applyNumberFormat="1" applyFont="1" applyFill="1" applyBorder="1" applyAlignment="1" applyProtection="1">
      <alignment vertical="top" wrapText="1"/>
    </xf>
    <xf numFmtId="171" fontId="3" fillId="3" borderId="41" xfId="2" applyNumberFormat="1" applyFont="1" applyFill="1" applyBorder="1" applyAlignment="1" applyProtection="1">
      <alignment vertical="top" wrapText="1"/>
    </xf>
    <xf numFmtId="171" fontId="3" fillId="3" borderId="4" xfId="2" applyNumberFormat="1" applyFont="1" applyFill="1" applyBorder="1" applyAlignment="1" applyProtection="1">
      <alignment vertical="top" wrapText="1"/>
    </xf>
    <xf numFmtId="171" fontId="3" fillId="3" borderId="10" xfId="2" applyNumberFormat="1" applyFont="1" applyFill="1" applyBorder="1" applyAlignment="1" applyProtection="1">
      <alignment vertical="top" wrapText="1"/>
    </xf>
    <xf numFmtId="171" fontId="1" fillId="3" borderId="35" xfId="2" applyNumberFormat="1" applyFont="1" applyFill="1" applyBorder="1" applyAlignment="1" applyProtection="1">
      <alignment vertical="top" wrapText="1"/>
    </xf>
    <xf numFmtId="171" fontId="3" fillId="3" borderId="35" xfId="2" applyNumberFormat="1" applyFont="1" applyFill="1" applyBorder="1" applyAlignment="1" applyProtection="1">
      <alignment vertical="top" wrapText="1"/>
    </xf>
    <xf numFmtId="171" fontId="1" fillId="3" borderId="1" xfId="2" applyNumberFormat="1" applyFont="1" applyFill="1" applyBorder="1" applyAlignment="1" applyProtection="1">
      <alignment vertical="top" wrapText="1"/>
    </xf>
    <xf numFmtId="171" fontId="3" fillId="3" borderId="1" xfId="2" applyNumberFormat="1" applyFont="1" applyFill="1" applyBorder="1" applyAlignment="1" applyProtection="1">
      <alignment vertical="top" wrapText="1"/>
    </xf>
    <xf numFmtId="171" fontId="18" fillId="3" borderId="4" xfId="2" applyNumberFormat="1" applyFont="1" applyFill="1" applyBorder="1" applyAlignment="1" applyProtection="1">
      <alignment vertical="top" wrapText="1"/>
    </xf>
    <xf numFmtId="171" fontId="1" fillId="4" borderId="1" xfId="2" applyNumberFormat="1" applyFont="1" applyFill="1" applyBorder="1" applyAlignment="1" applyProtection="1">
      <alignment vertical="top" wrapText="1"/>
    </xf>
    <xf numFmtId="171" fontId="3" fillId="4" borderId="1" xfId="2" applyNumberFormat="1" applyFont="1" applyFill="1" applyBorder="1" applyAlignment="1" applyProtection="1">
      <alignment vertical="top" wrapText="1"/>
    </xf>
    <xf numFmtId="171" fontId="1" fillId="3" borderId="5" xfId="2" applyNumberFormat="1" applyFont="1" applyFill="1" applyBorder="1" applyAlignment="1" applyProtection="1">
      <alignment vertical="top" wrapText="1"/>
    </xf>
    <xf numFmtId="171" fontId="3" fillId="3" borderId="5" xfId="2" applyNumberFormat="1" applyFont="1" applyFill="1" applyBorder="1" applyAlignment="1" applyProtection="1">
      <alignment vertical="top" wrapText="1"/>
    </xf>
    <xf numFmtId="171" fontId="1" fillId="3" borderId="10" xfId="2" applyNumberFormat="1" applyFont="1" applyFill="1" applyBorder="1" applyAlignment="1" applyProtection="1">
      <alignment vertical="top" wrapText="1"/>
    </xf>
    <xf numFmtId="171" fontId="18" fillId="4" borderId="4" xfId="2" applyNumberFormat="1" applyFont="1" applyFill="1" applyBorder="1" applyAlignment="1" applyProtection="1">
      <alignment vertical="top" wrapText="1"/>
    </xf>
    <xf numFmtId="171" fontId="3" fillId="3" borderId="42" xfId="2" applyNumberFormat="1" applyFont="1" applyFill="1" applyBorder="1" applyAlignment="1" applyProtection="1">
      <alignment vertical="top" wrapText="1"/>
    </xf>
    <xf numFmtId="171" fontId="19" fillId="3" borderId="10" xfId="2" applyNumberFormat="1" applyFont="1" applyFill="1" applyBorder="1" applyAlignment="1" applyProtection="1">
      <alignment vertical="top" wrapText="1"/>
    </xf>
    <xf numFmtId="171" fontId="3" fillId="3" borderId="30" xfId="2" applyNumberFormat="1" applyFont="1" applyFill="1" applyBorder="1" applyAlignment="1" applyProtection="1">
      <alignment vertical="top" wrapText="1"/>
    </xf>
    <xf numFmtId="171" fontId="16" fillId="3" borderId="0" xfId="0" applyNumberFormat="1" applyFont="1" applyFill="1" applyBorder="1" applyAlignment="1" applyProtection="1">
      <alignment vertical="top" wrapText="1"/>
    </xf>
    <xf numFmtId="171" fontId="20" fillId="3" borderId="0" xfId="0" applyNumberFormat="1" applyFont="1" applyFill="1" applyBorder="1" applyAlignment="1" applyProtection="1">
      <alignment vertical="top" wrapText="1"/>
    </xf>
    <xf numFmtId="171" fontId="20" fillId="3" borderId="0" xfId="0" applyNumberFormat="1" applyFont="1" applyFill="1" applyBorder="1" applyAlignment="1" applyProtection="1">
      <alignment vertical="top"/>
    </xf>
    <xf numFmtId="171" fontId="20" fillId="3" borderId="0" xfId="0" applyNumberFormat="1" applyFont="1" applyFill="1" applyAlignment="1" applyProtection="1">
      <alignment vertical="top"/>
    </xf>
    <xf numFmtId="171" fontId="1" fillId="0" borderId="16" xfId="2" applyNumberFormat="1" applyFont="1" applyFill="1" applyBorder="1" applyAlignment="1" applyProtection="1">
      <alignment vertical="top" wrapText="1"/>
    </xf>
    <xf numFmtId="171" fontId="3" fillId="0" borderId="1" xfId="2" applyNumberFormat="1" applyFont="1" applyFill="1" applyBorder="1" applyAlignment="1" applyProtection="1">
      <alignment vertical="top" wrapText="1"/>
    </xf>
    <xf numFmtId="171" fontId="3" fillId="3" borderId="34" xfId="2" applyNumberFormat="1" applyFont="1" applyFill="1" applyBorder="1" applyAlignment="1" applyProtection="1">
      <alignment vertical="top" wrapText="1"/>
    </xf>
    <xf numFmtId="171" fontId="1" fillId="0" borderId="1" xfId="2" applyNumberFormat="1" applyFont="1" applyFill="1" applyBorder="1" applyAlignment="1" applyProtection="1">
      <alignment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165" fontId="19" fillId="0" borderId="4" xfId="0" applyNumberFormat="1" applyFont="1" applyFill="1" applyBorder="1" applyAlignment="1" applyProtection="1">
      <alignment vertical="top" wrapText="1"/>
    </xf>
    <xf numFmtId="165" fontId="19" fillId="0" borderId="1" xfId="0" applyNumberFormat="1" applyFont="1" applyFill="1" applyBorder="1" applyAlignment="1" applyProtection="1">
      <alignment vertical="top" wrapText="1"/>
    </xf>
    <xf numFmtId="0" fontId="19" fillId="0" borderId="14" xfId="0" applyNumberFormat="1" applyFont="1" applyFill="1" applyBorder="1" applyAlignment="1" applyProtection="1">
      <alignment vertical="top" wrapText="1"/>
    </xf>
    <xf numFmtId="0" fontId="19" fillId="0" borderId="36" xfId="0" applyNumberFormat="1" applyFont="1" applyFill="1" applyBorder="1" applyAlignment="1" applyProtection="1">
      <alignment vertical="top" wrapText="1"/>
    </xf>
    <xf numFmtId="4" fontId="3" fillId="0" borderId="4" xfId="2" applyNumberFormat="1" applyFont="1" applyFill="1" applyBorder="1" applyAlignment="1" applyProtection="1">
      <alignment vertical="top" wrapText="1"/>
    </xf>
    <xf numFmtId="4" fontId="3" fillId="0" borderId="1" xfId="2" applyNumberFormat="1" applyFont="1" applyFill="1" applyBorder="1" applyAlignment="1" applyProtection="1">
      <alignment vertical="top" wrapText="1"/>
    </xf>
    <xf numFmtId="4" fontId="3" fillId="0" borderId="35" xfId="2" applyNumberFormat="1" applyFont="1" applyFill="1" applyBorder="1" applyAlignment="1" applyProtection="1">
      <alignment vertical="top" wrapText="1"/>
    </xf>
    <xf numFmtId="4" fontId="1" fillId="0" borderId="4" xfId="2" applyNumberFormat="1" applyFont="1" applyFill="1" applyBorder="1" applyAlignment="1" applyProtection="1">
      <alignment vertical="top" wrapText="1"/>
    </xf>
    <xf numFmtId="4" fontId="3" fillId="0" borderId="10" xfId="2" applyNumberFormat="1" applyFont="1" applyFill="1" applyBorder="1" applyAlignment="1" applyProtection="1">
      <alignment vertical="top" wrapText="1"/>
    </xf>
    <xf numFmtId="4" fontId="1" fillId="0" borderId="35" xfId="2" applyNumberFormat="1" applyFont="1" applyFill="1" applyBorder="1" applyAlignment="1" applyProtection="1">
      <alignment vertical="top" wrapText="1"/>
    </xf>
    <xf numFmtId="4" fontId="3" fillId="0" borderId="44" xfId="2" applyNumberFormat="1" applyFont="1" applyFill="1" applyBorder="1" applyAlignment="1" applyProtection="1">
      <alignment vertical="top" wrapText="1"/>
    </xf>
    <xf numFmtId="169" fontId="18" fillId="0" borderId="4" xfId="2" applyNumberFormat="1" applyFont="1" applyFill="1" applyBorder="1" applyAlignment="1" applyProtection="1">
      <alignment vertical="top" wrapText="1"/>
    </xf>
    <xf numFmtId="169" fontId="18" fillId="0" borderId="1" xfId="2" applyNumberFormat="1" applyFont="1" applyFill="1" applyBorder="1" applyAlignment="1" applyProtection="1">
      <alignment vertical="top" wrapText="1"/>
    </xf>
    <xf numFmtId="4" fontId="1" fillId="0" borderId="5" xfId="2" applyNumberFormat="1" applyFont="1" applyFill="1" applyBorder="1" applyAlignment="1" applyProtection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</xf>
    <xf numFmtId="4" fontId="1" fillId="0" borderId="10" xfId="2" applyNumberFormat="1" applyFont="1" applyFill="1" applyBorder="1" applyAlignment="1" applyProtection="1">
      <alignment vertical="top" wrapText="1"/>
    </xf>
    <xf numFmtId="4" fontId="3" fillId="0" borderId="42" xfId="2" applyNumberFormat="1" applyFont="1" applyFill="1" applyBorder="1" applyAlignment="1" applyProtection="1">
      <alignment vertical="top" wrapText="1"/>
    </xf>
    <xf numFmtId="169" fontId="3" fillId="0" borderId="10" xfId="2" applyNumberFormat="1" applyFont="1" applyFill="1" applyBorder="1" applyAlignment="1" applyProtection="1">
      <alignment vertical="top" wrapText="1"/>
    </xf>
    <xf numFmtId="2" fontId="3" fillId="0" borderId="10" xfId="2" applyNumberFormat="1" applyFont="1" applyFill="1" applyBorder="1" applyAlignment="1" applyProtection="1">
      <alignment vertical="top" wrapText="1"/>
    </xf>
    <xf numFmtId="2" fontId="1" fillId="0" borderId="1" xfId="2" applyNumberFormat="1" applyFont="1" applyFill="1" applyBorder="1" applyAlignment="1" applyProtection="1">
      <alignment vertical="top" wrapText="1"/>
    </xf>
    <xf numFmtId="2" fontId="3" fillId="0" borderId="1" xfId="2" applyNumberFormat="1" applyFont="1" applyFill="1" applyBorder="1" applyAlignment="1" applyProtection="1">
      <alignment vertical="top" wrapText="1"/>
    </xf>
    <xf numFmtId="2" fontId="3" fillId="0" borderId="41" xfId="2" applyNumberFormat="1" applyFont="1" applyFill="1" applyBorder="1" applyAlignment="1" applyProtection="1">
      <alignment vertical="top" wrapText="1"/>
    </xf>
    <xf numFmtId="164" fontId="16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/>
    </xf>
    <xf numFmtId="0" fontId="20" fillId="0" borderId="0" xfId="0" applyFont="1" applyFill="1" applyAlignment="1" applyProtection="1">
      <alignment vertical="top"/>
    </xf>
    <xf numFmtId="168" fontId="3" fillId="3" borderId="0" xfId="0" applyNumberFormat="1" applyFont="1" applyFill="1" applyBorder="1" applyAlignment="1" applyProtection="1">
      <alignment vertical="top"/>
    </xf>
    <xf numFmtId="169" fontId="19" fillId="5" borderId="10" xfId="2" applyNumberFormat="1" applyFont="1" applyFill="1" applyBorder="1" applyAlignment="1" applyProtection="1">
      <alignment vertical="top" wrapText="1"/>
    </xf>
    <xf numFmtId="4" fontId="3" fillId="0" borderId="45" xfId="2" applyNumberFormat="1" applyFont="1" applyFill="1" applyBorder="1" applyAlignment="1" applyProtection="1">
      <alignment vertical="top" wrapText="1"/>
    </xf>
    <xf numFmtId="4" fontId="3" fillId="0" borderId="30" xfId="2" applyNumberFormat="1" applyFont="1" applyFill="1" applyBorder="1" applyAlignment="1" applyProtection="1">
      <alignment vertical="top" wrapText="1"/>
    </xf>
    <xf numFmtId="4" fontId="1" fillId="0" borderId="2" xfId="2" applyNumberFormat="1" applyFont="1" applyFill="1" applyBorder="1" applyAlignment="1" applyProtection="1">
      <alignment vertical="top" wrapText="1"/>
    </xf>
    <xf numFmtId="4" fontId="3" fillId="0" borderId="2" xfId="2" applyNumberFormat="1" applyFont="1" applyFill="1" applyBorder="1" applyAlignment="1" applyProtection="1">
      <alignment vertical="top" wrapText="1"/>
    </xf>
    <xf numFmtId="169" fontId="3" fillId="3" borderId="29" xfId="2" applyNumberFormat="1" applyFont="1" applyFill="1" applyBorder="1" applyAlignment="1" applyProtection="1">
      <alignment vertical="top" wrapText="1"/>
    </xf>
    <xf numFmtId="169" fontId="3" fillId="3" borderId="61" xfId="2" applyNumberFormat="1" applyFont="1" applyFill="1" applyBorder="1" applyAlignment="1" applyProtection="1">
      <alignment vertical="top" wrapText="1"/>
    </xf>
    <xf numFmtId="10" fontId="3" fillId="3" borderId="64" xfId="2" applyNumberFormat="1" applyFont="1" applyFill="1" applyBorder="1" applyAlignment="1" applyProtection="1">
      <alignment vertical="top" wrapText="1"/>
    </xf>
    <xf numFmtId="10" fontId="3" fillId="3" borderId="30" xfId="2" applyNumberFormat="1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/>
    </xf>
    <xf numFmtId="171" fontId="1" fillId="0" borderId="10" xfId="2" applyNumberFormat="1" applyFont="1" applyFill="1" applyBorder="1" applyAlignment="1" applyProtection="1">
      <alignment vertical="top" wrapText="1"/>
    </xf>
    <xf numFmtId="10" fontId="19" fillId="3" borderId="1" xfId="2" applyNumberFormat="1" applyFont="1" applyFill="1" applyBorder="1" applyAlignment="1" applyProtection="1">
      <alignment vertical="top" wrapText="1"/>
    </xf>
    <xf numFmtId="169" fontId="19" fillId="3" borderId="1" xfId="2" applyNumberFormat="1" applyFont="1" applyFill="1" applyBorder="1" applyAlignment="1" applyProtection="1">
      <alignment vertical="top" wrapText="1"/>
    </xf>
    <xf numFmtId="1" fontId="20" fillId="3" borderId="1" xfId="2" applyNumberFormat="1" applyFont="1" applyFill="1" applyBorder="1" applyAlignment="1">
      <alignment horizontal="center" vertical="top" wrapText="1"/>
    </xf>
    <xf numFmtId="165" fontId="19" fillId="5" borderId="9" xfId="0" applyNumberFormat="1" applyFont="1" applyFill="1" applyBorder="1" applyAlignment="1" applyProtection="1">
      <alignment vertical="top" wrapText="1"/>
    </xf>
    <xf numFmtId="169" fontId="3" fillId="5" borderId="10" xfId="2" applyNumberFormat="1" applyFont="1" applyFill="1" applyBorder="1" applyAlignment="1" applyProtection="1">
      <alignment vertical="top" wrapText="1"/>
    </xf>
    <xf numFmtId="169" fontId="3" fillId="5" borderId="1" xfId="2" applyNumberFormat="1" applyFont="1" applyFill="1" applyBorder="1" applyAlignment="1" applyProtection="1">
      <alignment vertical="top" wrapText="1"/>
    </xf>
    <xf numFmtId="165" fontId="19" fillId="0" borderId="0" xfId="0" applyNumberFormat="1" applyFont="1" applyFill="1" applyBorder="1" applyAlignment="1" applyProtection="1">
      <alignment vertical="top" wrapText="1"/>
    </xf>
    <xf numFmtId="169" fontId="19" fillId="0" borderId="10" xfId="2" applyNumberFormat="1" applyFont="1" applyFill="1" applyBorder="1" applyAlignment="1" applyProtection="1">
      <alignment vertical="top" wrapText="1"/>
    </xf>
    <xf numFmtId="169" fontId="3" fillId="0" borderId="10" xfId="2" applyNumberFormat="1" applyFont="1" applyFill="1" applyBorder="1" applyAlignment="1" applyProtection="1">
      <alignment horizontal="right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43" fontId="19" fillId="3" borderId="0" xfId="0" applyNumberFormat="1" applyFont="1" applyFill="1" applyAlignment="1" applyProtection="1">
      <alignment vertical="top"/>
    </xf>
    <xf numFmtId="165" fontId="20" fillId="5" borderId="0" xfId="2" applyNumberFormat="1" applyFont="1" applyFill="1" applyBorder="1" applyAlignment="1" applyProtection="1">
      <alignment vertical="top" wrapText="1"/>
    </xf>
    <xf numFmtId="165" fontId="3" fillId="5" borderId="0" xfId="2" applyNumberFormat="1" applyFont="1" applyFill="1" applyBorder="1" applyAlignment="1" applyProtection="1">
      <alignment vertical="top" wrapText="1"/>
    </xf>
    <xf numFmtId="167" fontId="3" fillId="5" borderId="0" xfId="0" applyNumberFormat="1" applyFont="1" applyFill="1" applyAlignment="1" applyProtection="1">
      <alignment vertical="top"/>
    </xf>
    <xf numFmtId="165" fontId="19" fillId="0" borderId="9" xfId="0" applyNumberFormat="1" applyFont="1" applyFill="1" applyBorder="1" applyAlignment="1" applyProtection="1">
      <alignment vertical="top" wrapText="1"/>
    </xf>
    <xf numFmtId="169" fontId="3" fillId="0" borderId="1" xfId="2" applyNumberFormat="1" applyFont="1" applyFill="1" applyBorder="1" applyAlignment="1" applyProtection="1">
      <alignment vertical="top" wrapText="1"/>
    </xf>
    <xf numFmtId="2" fontId="20" fillId="3" borderId="0" xfId="0" applyNumberFormat="1" applyFont="1" applyFill="1" applyAlignment="1" applyProtection="1">
      <alignment vertical="top"/>
    </xf>
    <xf numFmtId="0" fontId="23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center" vertical="top" wrapText="1"/>
    </xf>
    <xf numFmtId="0" fontId="20" fillId="3" borderId="1" xfId="2" applyNumberFormat="1" applyFont="1" applyFill="1" applyBorder="1" applyAlignment="1">
      <alignment horizontal="center" vertical="top" wrapText="1"/>
    </xf>
    <xf numFmtId="164" fontId="16" fillId="5" borderId="0" xfId="0" applyNumberFormat="1" applyFont="1" applyFill="1" applyBorder="1" applyAlignment="1" applyProtection="1">
      <alignment vertical="top" wrapText="1"/>
    </xf>
    <xf numFmtId="169" fontId="19" fillId="0" borderId="29" xfId="2" applyNumberFormat="1" applyFont="1" applyFill="1" applyBorder="1" applyAlignment="1" applyProtection="1">
      <alignment vertical="top" wrapText="1"/>
    </xf>
    <xf numFmtId="169" fontId="3" fillId="0" borderId="29" xfId="2" applyNumberFormat="1" applyFont="1" applyFill="1" applyBorder="1" applyAlignment="1" applyProtection="1">
      <alignment vertical="top" wrapText="1"/>
    </xf>
    <xf numFmtId="169" fontId="1" fillId="0" borderId="10" xfId="2" applyNumberFormat="1" applyFont="1" applyFill="1" applyBorder="1" applyAlignment="1" applyProtection="1">
      <alignment vertical="top" wrapText="1"/>
    </xf>
    <xf numFmtId="2" fontId="3" fillId="0" borderId="29" xfId="2" applyNumberFormat="1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vertical="top" wrapText="1"/>
    </xf>
    <xf numFmtId="165" fontId="20" fillId="0" borderId="0" xfId="2" applyNumberFormat="1" applyFont="1" applyFill="1" applyBorder="1" applyAlignment="1" applyProtection="1">
      <alignment vertical="top" wrapText="1"/>
    </xf>
    <xf numFmtId="165" fontId="3" fillId="0" borderId="0" xfId="2" applyNumberFormat="1" applyFont="1" applyFill="1" applyBorder="1" applyAlignment="1" applyProtection="1">
      <alignment vertical="top" wrapText="1"/>
    </xf>
    <xf numFmtId="167" fontId="3" fillId="0" borderId="0" xfId="0" applyNumberFormat="1" applyFont="1" applyFill="1" applyAlignment="1" applyProtection="1">
      <alignment vertical="top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4" fillId="0" borderId="0" xfId="0" applyFont="1" applyAlignment="1">
      <alignment horizontal="right" vertical="top" justifyLastLine="1"/>
    </xf>
    <xf numFmtId="0" fontId="34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49" fontId="19" fillId="3" borderId="10" xfId="0" applyNumberFormat="1" applyFont="1" applyFill="1" applyBorder="1" applyAlignment="1" applyProtection="1">
      <alignment vertical="top" wrapText="1"/>
    </xf>
    <xf numFmtId="49" fontId="19" fillId="3" borderId="8" xfId="0" applyNumberFormat="1" applyFont="1" applyFill="1" applyBorder="1" applyAlignment="1" applyProtection="1">
      <alignment vertical="top" wrapText="1"/>
    </xf>
    <xf numFmtId="49" fontId="19" fillId="3" borderId="5" xfId="0" applyNumberFormat="1" applyFont="1" applyFill="1" applyBorder="1" applyAlignment="1" applyProtection="1">
      <alignment vertical="top" wrapText="1"/>
    </xf>
    <xf numFmtId="165" fontId="19" fillId="3" borderId="10" xfId="0" applyNumberFormat="1" applyFont="1" applyFill="1" applyBorder="1" applyAlignment="1" applyProtection="1">
      <alignment vertical="top" wrapText="1"/>
    </xf>
    <xf numFmtId="165" fontId="19" fillId="3" borderId="8" xfId="0" applyNumberFormat="1" applyFont="1" applyFill="1" applyBorder="1" applyAlignment="1" applyProtection="1">
      <alignment vertical="top" wrapText="1"/>
    </xf>
    <xf numFmtId="165" fontId="19" fillId="3" borderId="0" xfId="0" applyNumberFormat="1" applyFont="1" applyFill="1" applyBorder="1" applyAlignment="1" applyProtection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165" fontId="18" fillId="3" borderId="8" xfId="0" applyNumberFormat="1" applyFont="1" applyFill="1" applyBorder="1" applyAlignment="1" applyProtection="1">
      <alignment vertical="top" wrapText="1"/>
    </xf>
    <xf numFmtId="165" fontId="18" fillId="3" borderId="5" xfId="0" applyNumberFormat="1" applyFont="1" applyFill="1" applyBorder="1" applyAlignment="1" applyProtection="1">
      <alignment vertical="top" wrapText="1"/>
    </xf>
    <xf numFmtId="0" fontId="19" fillId="3" borderId="10" xfId="0" applyFont="1" applyFill="1" applyBorder="1" applyAlignment="1" applyProtection="1">
      <alignment vertical="top"/>
    </xf>
    <xf numFmtId="0" fontId="19" fillId="3" borderId="8" xfId="0" applyFont="1" applyFill="1" applyBorder="1" applyAlignment="1" applyProtection="1">
      <alignment vertical="top"/>
    </xf>
    <xf numFmtId="49" fontId="19" fillId="3" borderId="1" xfId="0" applyNumberFormat="1" applyFont="1" applyFill="1" applyBorder="1" applyAlignment="1" applyProtection="1">
      <alignment vertical="top" wrapText="1"/>
    </xf>
    <xf numFmtId="165" fontId="18" fillId="3" borderId="1" xfId="0" applyNumberFormat="1" applyFont="1" applyFill="1" applyBorder="1" applyAlignment="1" applyProtection="1">
      <alignment vertical="top" wrapText="1"/>
    </xf>
    <xf numFmtId="165" fontId="19" fillId="3" borderId="1" xfId="0" applyNumberFormat="1" applyFont="1" applyFill="1" applyBorder="1" applyAlignment="1" applyProtection="1">
      <alignment vertical="top" wrapText="1"/>
    </xf>
    <xf numFmtId="49" fontId="19" fillId="4" borderId="10" xfId="0" applyNumberFormat="1" applyFont="1" applyFill="1" applyBorder="1" applyAlignment="1" applyProtection="1">
      <alignment vertical="top" wrapText="1"/>
    </xf>
    <xf numFmtId="49" fontId="19" fillId="4" borderId="8" xfId="0" applyNumberFormat="1" applyFont="1" applyFill="1" applyBorder="1" applyAlignment="1" applyProtection="1">
      <alignment vertical="top" wrapText="1"/>
    </xf>
    <xf numFmtId="49" fontId="19" fillId="4" borderId="5" xfId="0" applyNumberFormat="1" applyFont="1" applyFill="1" applyBorder="1" applyAlignment="1" applyProtection="1">
      <alignment vertical="top" wrapText="1"/>
    </xf>
    <xf numFmtId="165" fontId="19" fillId="4" borderId="1" xfId="0" applyNumberFormat="1" applyFont="1" applyFill="1" applyBorder="1" applyAlignment="1" applyProtection="1">
      <alignment vertical="top" wrapText="1"/>
    </xf>
    <xf numFmtId="165" fontId="18" fillId="4" borderId="1" xfId="0" applyNumberFormat="1" applyFont="1" applyFill="1" applyBorder="1" applyAlignment="1" applyProtection="1">
      <alignment vertical="top" wrapText="1"/>
    </xf>
    <xf numFmtId="0" fontId="19" fillId="3" borderId="1" xfId="0" applyFont="1" applyFill="1" applyBorder="1" applyAlignment="1" applyProtection="1">
      <alignment vertical="top"/>
    </xf>
    <xf numFmtId="0" fontId="20" fillId="3" borderId="0" xfId="0" applyFont="1" applyFill="1" applyBorder="1" applyAlignment="1" applyProtection="1">
      <alignment vertical="top" wrapText="1"/>
    </xf>
    <xf numFmtId="0" fontId="0" fillId="3" borderId="0" xfId="0" applyFill="1" applyAlignment="1">
      <alignment vertical="top" wrapText="1"/>
    </xf>
    <xf numFmtId="165" fontId="29" fillId="3" borderId="22" xfId="0" applyNumberFormat="1" applyFont="1" applyFill="1" applyBorder="1" applyAlignment="1" applyProtection="1">
      <alignment vertical="top" wrapText="1"/>
    </xf>
    <xf numFmtId="165" fontId="18" fillId="4" borderId="4" xfId="0" applyNumberFormat="1" applyFont="1" applyFill="1" applyBorder="1" applyAlignment="1" applyProtection="1">
      <alignment vertical="top"/>
    </xf>
    <xf numFmtId="165" fontId="18" fillId="4" borderId="7" xfId="0" applyNumberFormat="1" applyFont="1" applyFill="1" applyBorder="1" applyAlignment="1" applyProtection="1">
      <alignment vertical="top"/>
    </xf>
    <xf numFmtId="165" fontId="18" fillId="4" borderId="2" xfId="0" applyNumberFormat="1" applyFont="1" applyFill="1" applyBorder="1" applyAlignment="1" applyProtection="1">
      <alignment vertical="top"/>
    </xf>
    <xf numFmtId="165" fontId="19" fillId="3" borderId="28" xfId="0" applyNumberFormat="1" applyFont="1" applyFill="1" applyBorder="1" applyAlignment="1" applyProtection="1">
      <alignment vertical="top" wrapText="1"/>
    </xf>
    <xf numFmtId="165" fontId="19" fillId="3" borderId="29" xfId="0" applyNumberFormat="1" applyFont="1" applyFill="1" applyBorder="1" applyAlignment="1" applyProtection="1">
      <alignment vertical="top" wrapText="1"/>
    </xf>
    <xf numFmtId="165" fontId="19" fillId="3" borderId="30" xfId="0" applyNumberFormat="1" applyFont="1" applyFill="1" applyBorder="1" applyAlignment="1" applyProtection="1">
      <alignment vertical="top" wrapText="1"/>
    </xf>
    <xf numFmtId="165" fontId="19" fillId="3" borderId="20" xfId="0" applyNumberFormat="1" applyFont="1" applyFill="1" applyBorder="1" applyAlignment="1" applyProtection="1">
      <alignment vertical="top" wrapText="1"/>
    </xf>
    <xf numFmtId="165" fontId="19" fillId="3" borderId="15" xfId="0" applyNumberFormat="1" applyFont="1" applyFill="1" applyBorder="1" applyAlignment="1" applyProtection="1">
      <alignment vertical="top" wrapText="1"/>
    </xf>
    <xf numFmtId="165" fontId="19" fillId="3" borderId="69" xfId="0" applyNumberFormat="1" applyFont="1" applyFill="1" applyBorder="1" applyAlignment="1" applyProtection="1">
      <alignment vertical="top" wrapText="1"/>
    </xf>
    <xf numFmtId="165" fontId="19" fillId="3" borderId="24" xfId="0" applyNumberFormat="1" applyFont="1" applyFill="1" applyBorder="1" applyAlignment="1" applyProtection="1">
      <alignment vertical="top" wrapText="1"/>
    </xf>
    <xf numFmtId="165" fontId="19" fillId="3" borderId="70" xfId="0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 applyProtection="1">
      <alignment vertical="top" wrapText="1"/>
    </xf>
    <xf numFmtId="0" fontId="19" fillId="3" borderId="35" xfId="0" applyFont="1" applyFill="1" applyBorder="1" applyAlignment="1" applyProtection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165" fontId="19" fillId="3" borderId="5" xfId="0" applyNumberFormat="1" applyFont="1" applyFill="1" applyBorder="1" applyAlignment="1" applyProtection="1">
      <alignment vertical="top" wrapText="1"/>
    </xf>
    <xf numFmtId="49" fontId="19" fillId="3" borderId="30" xfId="0" applyNumberFormat="1" applyFont="1" applyFill="1" applyBorder="1" applyAlignment="1" applyProtection="1">
      <alignment vertical="top" wrapText="1"/>
    </xf>
    <xf numFmtId="49" fontId="19" fillId="3" borderId="15" xfId="0" applyNumberFormat="1" applyFont="1" applyFill="1" applyBorder="1" applyAlignment="1" applyProtection="1">
      <alignment vertical="top" wrapText="1"/>
    </xf>
    <xf numFmtId="49" fontId="19" fillId="3" borderId="3" xfId="0" applyNumberFormat="1" applyFont="1" applyFill="1" applyBorder="1" applyAlignment="1" applyProtection="1">
      <alignment vertical="top" wrapText="1"/>
    </xf>
    <xf numFmtId="165" fontId="19" fillId="3" borderId="19" xfId="0" applyNumberFormat="1" applyFont="1" applyFill="1" applyBorder="1" applyAlignment="1" applyProtection="1">
      <alignment vertical="top" wrapText="1"/>
    </xf>
    <xf numFmtId="165" fontId="19" fillId="3" borderId="27" xfId="0" applyNumberFormat="1" applyFont="1" applyFill="1" applyBorder="1" applyAlignment="1" applyProtection="1">
      <alignment vertical="top" wrapText="1"/>
    </xf>
    <xf numFmtId="165" fontId="19" fillId="3" borderId="32" xfId="0" applyNumberFormat="1" applyFont="1" applyFill="1" applyBorder="1" applyAlignment="1" applyProtection="1">
      <alignment vertical="top" wrapText="1"/>
    </xf>
    <xf numFmtId="165" fontId="18" fillId="3" borderId="10" xfId="0" applyNumberFormat="1" applyFont="1" applyFill="1" applyBorder="1" applyAlignment="1" applyProtection="1">
      <alignment vertical="top" wrapText="1"/>
    </xf>
    <xf numFmtId="0" fontId="0" fillId="3" borderId="8" xfId="0" applyFill="1" applyBorder="1" applyAlignment="1">
      <alignment vertical="top"/>
    </xf>
    <xf numFmtId="165" fontId="19" fillId="3" borderId="4" xfId="0" applyNumberFormat="1" applyFont="1" applyFill="1" applyBorder="1" applyAlignment="1" applyProtection="1">
      <alignment vertical="top" wrapText="1"/>
    </xf>
    <xf numFmtId="165" fontId="19" fillId="3" borderId="7" xfId="0" applyNumberFormat="1" applyFont="1" applyFill="1" applyBorder="1" applyAlignment="1" applyProtection="1">
      <alignment vertical="top" wrapText="1"/>
    </xf>
    <xf numFmtId="0" fontId="21" fillId="3" borderId="7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165" fontId="19" fillId="3" borderId="2" xfId="0" applyNumberFormat="1" applyFont="1" applyFill="1" applyBorder="1" applyAlignment="1" applyProtection="1">
      <alignment vertical="top" wrapText="1"/>
    </xf>
    <xf numFmtId="0" fontId="19" fillId="3" borderId="29" xfId="0" applyFont="1" applyFill="1" applyBorder="1" applyAlignment="1" applyProtection="1">
      <alignment vertical="top" wrapText="1"/>
    </xf>
    <xf numFmtId="0" fontId="19" fillId="3" borderId="30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 wrapText="1"/>
    </xf>
    <xf numFmtId="0" fontId="19" fillId="3" borderId="6" xfId="0" applyFont="1" applyFill="1" applyBorder="1" applyAlignment="1" applyProtection="1">
      <alignment vertical="top" wrapText="1"/>
    </xf>
    <xf numFmtId="0" fontId="19" fillId="3" borderId="3" xfId="0" applyFont="1" applyFill="1" applyBorder="1" applyAlignment="1" applyProtection="1">
      <alignment vertical="top" wrapText="1"/>
    </xf>
    <xf numFmtId="0" fontId="0" fillId="3" borderId="29" xfId="0" applyFill="1" applyBorder="1" applyAlignment="1">
      <alignment vertical="top" wrapText="1"/>
    </xf>
    <xf numFmtId="0" fontId="0" fillId="3" borderId="30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165" fontId="18" fillId="4" borderId="21" xfId="0" applyNumberFormat="1" applyFont="1" applyFill="1" applyBorder="1" applyAlignment="1" applyProtection="1">
      <alignment vertical="top" wrapText="1"/>
    </xf>
    <xf numFmtId="165" fontId="18" fillId="4" borderId="22" xfId="0" applyNumberFormat="1" applyFont="1" applyFill="1" applyBorder="1" applyAlignment="1" applyProtection="1">
      <alignment vertical="top" wrapText="1"/>
    </xf>
    <xf numFmtId="165" fontId="18" fillId="4" borderId="23" xfId="0" applyNumberFormat="1" applyFont="1" applyFill="1" applyBorder="1" applyAlignment="1" applyProtection="1">
      <alignment vertical="top" wrapText="1"/>
    </xf>
    <xf numFmtId="165" fontId="18" fillId="4" borderId="20" xfId="0" applyNumberFormat="1" applyFont="1" applyFill="1" applyBorder="1" applyAlignment="1" applyProtection="1">
      <alignment vertical="top" wrapText="1"/>
    </xf>
    <xf numFmtId="165" fontId="18" fillId="4" borderId="0" xfId="0" applyNumberFormat="1" applyFont="1" applyFill="1" applyBorder="1" applyAlignment="1" applyProtection="1">
      <alignment vertical="top" wrapText="1"/>
    </xf>
    <xf numFmtId="165" fontId="18" fillId="4" borderId="15" xfId="0" applyNumberFormat="1" applyFont="1" applyFill="1" applyBorder="1" applyAlignment="1" applyProtection="1">
      <alignment vertical="top" wrapText="1"/>
    </xf>
    <xf numFmtId="0" fontId="0" fillId="3" borderId="29" xfId="0" applyFill="1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3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19" fillId="3" borderId="10" xfId="0" applyFont="1" applyFill="1" applyBorder="1" applyAlignment="1" applyProtection="1">
      <alignment vertical="top" wrapText="1"/>
    </xf>
    <xf numFmtId="0" fontId="19" fillId="3" borderId="28" xfId="0" applyFont="1" applyFill="1" applyBorder="1" applyAlignment="1" applyProtection="1">
      <alignment vertical="top" wrapText="1"/>
    </xf>
    <xf numFmtId="0" fontId="0" fillId="3" borderId="2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23" fillId="3" borderId="0" xfId="0" applyFont="1" applyFill="1" applyBorder="1" applyAlignment="1" applyProtection="1">
      <alignment vertical="top" wrapText="1"/>
    </xf>
    <xf numFmtId="0" fontId="31" fillId="3" borderId="0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vertical="top"/>
    </xf>
    <xf numFmtId="165" fontId="19" fillId="3" borderId="31" xfId="0" applyNumberFormat="1" applyFont="1" applyFill="1" applyBorder="1" applyAlignment="1" applyProtection="1">
      <alignment vertical="top" wrapText="1"/>
    </xf>
    <xf numFmtId="165" fontId="19" fillId="3" borderId="52" xfId="0" applyNumberFormat="1" applyFont="1" applyFill="1" applyBorder="1" applyAlignment="1" applyProtection="1">
      <alignment vertical="top" wrapText="1"/>
    </xf>
    <xf numFmtId="165" fontId="19" fillId="3" borderId="60" xfId="0" applyNumberFormat="1" applyFont="1" applyFill="1" applyBorder="1" applyAlignment="1" applyProtection="1">
      <alignment vertical="top" wrapText="1"/>
    </xf>
    <xf numFmtId="165" fontId="19" fillId="3" borderId="22" xfId="0" applyNumberFormat="1" applyFont="1" applyFill="1" applyBorder="1" applyAlignment="1" applyProtection="1">
      <alignment vertical="top" wrapText="1"/>
    </xf>
    <xf numFmtId="165" fontId="19" fillId="3" borderId="23" xfId="0" applyNumberFormat="1" applyFont="1" applyFill="1" applyBorder="1" applyAlignment="1" applyProtection="1">
      <alignment vertical="top" wrapText="1"/>
    </xf>
    <xf numFmtId="0" fontId="19" fillId="3" borderId="12" xfId="0" applyFont="1" applyFill="1" applyBorder="1" applyAlignment="1" applyProtection="1">
      <alignment vertical="top" wrapText="1"/>
    </xf>
    <xf numFmtId="0" fontId="19" fillId="3" borderId="13" xfId="0" applyFont="1" applyFill="1" applyBorder="1" applyAlignment="1" applyProtection="1">
      <alignment vertical="top" wrapText="1"/>
    </xf>
    <xf numFmtId="0" fontId="19" fillId="3" borderId="17" xfId="0" applyFont="1" applyFill="1" applyBorder="1" applyAlignment="1" applyProtection="1">
      <alignment vertical="top" wrapText="1"/>
    </xf>
    <xf numFmtId="171" fontId="19" fillId="3" borderId="10" xfId="0" applyNumberFormat="1" applyFont="1" applyFill="1" applyBorder="1" applyAlignment="1" applyProtection="1">
      <alignment vertical="top" wrapText="1"/>
    </xf>
    <xf numFmtId="171" fontId="19" fillId="3" borderId="5" xfId="0" applyNumberFormat="1" applyFont="1" applyFill="1" applyBorder="1" applyAlignment="1" applyProtection="1">
      <alignment vertical="top" wrapText="1"/>
    </xf>
    <xf numFmtId="165" fontId="19" fillId="3" borderId="35" xfId="0" applyNumberFormat="1" applyFont="1" applyFill="1" applyBorder="1" applyAlignment="1" applyProtection="1">
      <alignment vertical="top" wrapText="1"/>
    </xf>
    <xf numFmtId="49" fontId="25" fillId="0" borderId="10" xfId="0" applyNumberFormat="1" applyFont="1" applyBorder="1" applyAlignment="1">
      <alignment horizontal="left" vertical="top" wrapText="1"/>
    </xf>
    <xf numFmtId="49" fontId="25" fillId="0" borderId="8" xfId="0" applyNumberFormat="1" applyFont="1" applyBorder="1" applyAlignment="1">
      <alignment horizontal="left" vertical="top" wrapText="1"/>
    </xf>
    <xf numFmtId="49" fontId="25" fillId="0" borderId="5" xfId="0" applyNumberFormat="1" applyFont="1" applyBorder="1" applyAlignment="1">
      <alignment horizontal="left" vertical="top" wrapText="1"/>
    </xf>
    <xf numFmtId="165" fontId="19" fillId="3" borderId="10" xfId="0" applyNumberFormat="1" applyFont="1" applyFill="1" applyBorder="1" applyAlignment="1" applyProtection="1">
      <alignment horizontal="center" vertical="top" wrapText="1"/>
    </xf>
    <xf numFmtId="165" fontId="19" fillId="3" borderId="8" xfId="0" applyNumberFormat="1" applyFont="1" applyFill="1" applyBorder="1" applyAlignment="1" applyProtection="1">
      <alignment horizontal="center" vertical="top" wrapText="1"/>
    </xf>
    <xf numFmtId="165" fontId="19" fillId="3" borderId="5" xfId="0" applyNumberFormat="1" applyFont="1" applyFill="1" applyBorder="1" applyAlignment="1" applyProtection="1">
      <alignment horizontal="center" vertical="top" wrapText="1"/>
    </xf>
    <xf numFmtId="49" fontId="19" fillId="3" borderId="19" xfId="0" applyNumberFormat="1" applyFont="1" applyFill="1" applyBorder="1" applyAlignment="1" applyProtection="1">
      <alignment vertical="top" wrapText="1"/>
    </xf>
    <xf numFmtId="49" fontId="19" fillId="3" borderId="27" xfId="0" applyNumberFormat="1" applyFont="1" applyFill="1" applyBorder="1" applyAlignment="1" applyProtection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9" fillId="3" borderId="8" xfId="0" applyFont="1" applyFill="1" applyBorder="1" applyAlignment="1" applyProtection="1">
      <alignment vertical="top" wrapText="1"/>
    </xf>
    <xf numFmtId="0" fontId="18" fillId="3" borderId="26" xfId="0" applyFont="1" applyFill="1" applyBorder="1" applyAlignment="1" applyProtection="1">
      <alignment vertical="top"/>
    </xf>
    <xf numFmtId="0" fontId="18" fillId="3" borderId="7" xfId="0" applyFont="1" applyFill="1" applyBorder="1" applyAlignment="1" applyProtection="1">
      <alignment vertical="top"/>
    </xf>
    <xf numFmtId="0" fontId="18" fillId="3" borderId="48" xfId="0" applyFont="1" applyFill="1" applyBorder="1" applyAlignment="1" applyProtection="1">
      <alignment vertical="top"/>
    </xf>
    <xf numFmtId="49" fontId="19" fillId="4" borderId="19" xfId="0" applyNumberFormat="1" applyFont="1" applyFill="1" applyBorder="1" applyAlignment="1" applyProtection="1">
      <alignment vertical="top" wrapText="1"/>
    </xf>
    <xf numFmtId="49" fontId="19" fillId="4" borderId="27" xfId="0" applyNumberFormat="1" applyFont="1" applyFill="1" applyBorder="1" applyAlignment="1" applyProtection="1">
      <alignment vertical="top" wrapText="1"/>
    </xf>
    <xf numFmtId="165" fontId="19" fillId="4" borderId="10" xfId="0" applyNumberFormat="1" applyFont="1" applyFill="1" applyBorder="1" applyAlignment="1" applyProtection="1">
      <alignment vertical="top" wrapText="1"/>
    </xf>
    <xf numFmtId="165" fontId="19" fillId="4" borderId="8" xfId="0" applyNumberFormat="1" applyFont="1" applyFill="1" applyBorder="1" applyAlignment="1" applyProtection="1">
      <alignment vertical="top" wrapText="1"/>
    </xf>
    <xf numFmtId="165" fontId="19" fillId="4" borderId="5" xfId="0" applyNumberFormat="1" applyFont="1" applyFill="1" applyBorder="1" applyAlignment="1" applyProtection="1">
      <alignment vertical="top" wrapText="1"/>
    </xf>
    <xf numFmtId="49" fontId="25" fillId="0" borderId="8" xfId="0" applyNumberFormat="1" applyFont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31" xfId="0" applyNumberFormat="1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6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2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3" fillId="0" borderId="0" xfId="3" applyFont="1" applyFill="1" applyAlignment="1">
      <alignment horizontal="left" vertical="top" wrapText="1"/>
    </xf>
    <xf numFmtId="3" fontId="3" fillId="0" borderId="0" xfId="5" applyNumberFormat="1" applyFont="1" applyAlignment="1">
      <alignment horizontal="left" vertical="top" wrapText="1"/>
    </xf>
    <xf numFmtId="3" fontId="3" fillId="0" borderId="0" xfId="5" applyNumberFormat="1" applyFont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40" fillId="0" borderId="8" xfId="0" applyFont="1" applyBorder="1" applyAlignment="1">
      <alignment vertical="top" wrapText="1"/>
    </xf>
    <xf numFmtId="0" fontId="4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3" fillId="0" borderId="0" xfId="3" applyFont="1" applyFill="1" applyAlignment="1">
      <alignment horizontal="left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</cellXfs>
  <cellStyles count="6">
    <cellStyle name="Обычный" xfId="0" builtinId="0"/>
    <cellStyle name="Обычный 13" xfId="3"/>
    <cellStyle name="Обычный 2" xfId="1"/>
    <cellStyle name="Обычный 9" xfId="5"/>
    <cellStyle name="Финансовый" xfId="2" builtinId="3"/>
    <cellStyle name="Финансовый 16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  <sheetName val="свод по подпрограммам"/>
      <sheetName val="оценка эффективности"/>
      <sheetName val="Выполнение работ"/>
      <sheetName val="титульный"/>
      <sheetName val="Финансирование "/>
      <sheetName val="нацпроект"/>
    </sheetNames>
    <sheetDataSet>
      <sheetData sheetId="0" refreshError="1">
        <row r="381">
          <cell r="G381">
            <v>0</v>
          </cell>
        </row>
        <row r="382">
          <cell r="G382">
            <v>0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522" t="s">
        <v>39</v>
      </c>
      <c r="B1" s="523"/>
      <c r="C1" s="524" t="s">
        <v>40</v>
      </c>
      <c r="D1" s="516" t="s">
        <v>44</v>
      </c>
      <c r="E1" s="517"/>
      <c r="F1" s="518"/>
      <c r="G1" s="516" t="s">
        <v>17</v>
      </c>
      <c r="H1" s="517"/>
      <c r="I1" s="518"/>
      <c r="J1" s="516" t="s">
        <v>18</v>
      </c>
      <c r="K1" s="517"/>
      <c r="L1" s="518"/>
      <c r="M1" s="516" t="s">
        <v>22</v>
      </c>
      <c r="N1" s="517"/>
      <c r="O1" s="518"/>
      <c r="P1" s="519" t="s">
        <v>23</v>
      </c>
      <c r="Q1" s="520"/>
      <c r="R1" s="516" t="s">
        <v>24</v>
      </c>
      <c r="S1" s="517"/>
      <c r="T1" s="518"/>
      <c r="U1" s="516" t="s">
        <v>25</v>
      </c>
      <c r="V1" s="517"/>
      <c r="W1" s="518"/>
      <c r="X1" s="519" t="s">
        <v>26</v>
      </c>
      <c r="Y1" s="521"/>
      <c r="Z1" s="520"/>
      <c r="AA1" s="519" t="s">
        <v>27</v>
      </c>
      <c r="AB1" s="520"/>
      <c r="AC1" s="516" t="s">
        <v>28</v>
      </c>
      <c r="AD1" s="517"/>
      <c r="AE1" s="518"/>
      <c r="AF1" s="516" t="s">
        <v>29</v>
      </c>
      <c r="AG1" s="517"/>
      <c r="AH1" s="518"/>
      <c r="AI1" s="516" t="s">
        <v>30</v>
      </c>
      <c r="AJ1" s="517"/>
      <c r="AK1" s="518"/>
      <c r="AL1" s="519" t="s">
        <v>31</v>
      </c>
      <c r="AM1" s="520"/>
      <c r="AN1" s="516" t="s">
        <v>32</v>
      </c>
      <c r="AO1" s="517"/>
      <c r="AP1" s="518"/>
      <c r="AQ1" s="516" t="s">
        <v>33</v>
      </c>
      <c r="AR1" s="517"/>
      <c r="AS1" s="518"/>
      <c r="AT1" s="516" t="s">
        <v>34</v>
      </c>
      <c r="AU1" s="517"/>
      <c r="AV1" s="518"/>
    </row>
    <row r="2" spans="1:48" ht="39" customHeight="1" x14ac:dyDescent="0.25">
      <c r="A2" s="523"/>
      <c r="B2" s="523"/>
      <c r="C2" s="52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524" t="s">
        <v>82</v>
      </c>
      <c r="B3" s="52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524"/>
      <c r="B4" s="52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524"/>
      <c r="B5" s="52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524"/>
      <c r="B6" s="52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524"/>
      <c r="B7" s="52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524"/>
      <c r="B8" s="52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524"/>
      <c r="B9" s="52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525" t="s">
        <v>57</v>
      </c>
      <c r="B1" s="525"/>
      <c r="C1" s="525"/>
      <c r="D1" s="525"/>
      <c r="E1" s="525"/>
    </row>
    <row r="2" spans="1:5" x14ac:dyDescent="0.25">
      <c r="A2" s="12"/>
      <c r="B2" s="12"/>
      <c r="C2" s="12"/>
      <c r="D2" s="12"/>
      <c r="E2" s="12"/>
    </row>
    <row r="3" spans="1:5" x14ac:dyDescent="0.25">
      <c r="A3" s="526" t="s">
        <v>129</v>
      </c>
      <c r="B3" s="526"/>
      <c r="C3" s="526"/>
      <c r="D3" s="526"/>
      <c r="E3" s="526"/>
    </row>
    <row r="4" spans="1:5" ht="45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527" t="s">
        <v>78</v>
      </c>
      <c r="B26" s="527"/>
      <c r="C26" s="527"/>
      <c r="D26" s="527"/>
      <c r="E26" s="527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527" t="s">
        <v>79</v>
      </c>
      <c r="B28" s="527"/>
      <c r="C28" s="527"/>
      <c r="D28" s="527"/>
      <c r="E28" s="527"/>
    </row>
    <row r="29" spans="1:5" x14ac:dyDescent="0.25">
      <c r="A29" s="527"/>
      <c r="B29" s="527"/>
      <c r="C29" s="527"/>
      <c r="D29" s="527"/>
      <c r="E29" s="52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550" t="s">
        <v>45</v>
      </c>
      <c r="C3" s="550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538" t="s">
        <v>1</v>
      </c>
      <c r="B5" s="533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">
      <c r="A6" s="538"/>
      <c r="B6" s="533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538"/>
      <c r="B7" s="533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538" t="s">
        <v>3</v>
      </c>
      <c r="B8" s="533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551" t="s">
        <v>204</v>
      </c>
      <c r="N8" s="552"/>
      <c r="O8" s="553"/>
      <c r="P8" s="56"/>
      <c r="Q8" s="56"/>
    </row>
    <row r="9" spans="1:256" ht="33.75" customHeight="1" x14ac:dyDescent="0.2">
      <c r="A9" s="538"/>
      <c r="B9" s="533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538" t="s">
        <v>4</v>
      </c>
      <c r="B10" s="533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538"/>
      <c r="B11" s="533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538" t="s">
        <v>5</v>
      </c>
      <c r="B12" s="533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538"/>
      <c r="B13" s="533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538" t="s">
        <v>9</v>
      </c>
      <c r="B14" s="533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538"/>
      <c r="B15" s="533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534"/>
      <c r="AJ16" s="534"/>
      <c r="AK16" s="534"/>
      <c r="AZ16" s="534"/>
      <c r="BA16" s="534"/>
      <c r="BB16" s="534"/>
      <c r="BQ16" s="534"/>
      <c r="BR16" s="534"/>
      <c r="BS16" s="534"/>
      <c r="CH16" s="534"/>
      <c r="CI16" s="534"/>
      <c r="CJ16" s="534"/>
      <c r="CY16" s="534"/>
      <c r="CZ16" s="534"/>
      <c r="DA16" s="534"/>
      <c r="DP16" s="534"/>
      <c r="DQ16" s="534"/>
      <c r="DR16" s="534"/>
      <c r="EG16" s="534"/>
      <c r="EH16" s="534"/>
      <c r="EI16" s="534"/>
      <c r="EX16" s="534"/>
      <c r="EY16" s="534"/>
      <c r="EZ16" s="534"/>
      <c r="FO16" s="534"/>
      <c r="FP16" s="534"/>
      <c r="FQ16" s="534"/>
      <c r="GF16" s="534"/>
      <c r="GG16" s="534"/>
      <c r="GH16" s="534"/>
      <c r="GW16" s="534"/>
      <c r="GX16" s="534"/>
      <c r="GY16" s="534"/>
      <c r="HN16" s="534"/>
      <c r="HO16" s="534"/>
      <c r="HP16" s="534"/>
      <c r="IE16" s="534"/>
      <c r="IF16" s="534"/>
      <c r="IG16" s="534"/>
      <c r="IV16" s="534"/>
    </row>
    <row r="17" spans="1:17" ht="320.25" customHeight="1" x14ac:dyDescent="0.2">
      <c r="A17" s="538" t="s">
        <v>6</v>
      </c>
      <c r="B17" s="533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538"/>
      <c r="B18" s="533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538" t="s">
        <v>7</v>
      </c>
      <c r="B19" s="533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538"/>
      <c r="B20" s="533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538" t="s">
        <v>8</v>
      </c>
      <c r="B21" s="533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538"/>
      <c r="B22" s="533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543" t="s">
        <v>14</v>
      </c>
      <c r="B23" s="539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544"/>
      <c r="B24" s="539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542" t="s">
        <v>15</v>
      </c>
      <c r="B25" s="539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542"/>
      <c r="B26" s="539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538" t="s">
        <v>93</v>
      </c>
      <c r="B31" s="533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538"/>
      <c r="B32" s="533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538" t="s">
        <v>95</v>
      </c>
      <c r="B34" s="533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538"/>
      <c r="B35" s="533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547" t="s">
        <v>97</v>
      </c>
      <c r="B36" s="540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548"/>
      <c r="B37" s="541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538" t="s">
        <v>99</v>
      </c>
      <c r="B39" s="533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535" t="s">
        <v>246</v>
      </c>
      <c r="I39" s="536"/>
      <c r="J39" s="536"/>
      <c r="K39" s="536"/>
      <c r="L39" s="536"/>
      <c r="M39" s="536"/>
      <c r="N39" s="536"/>
      <c r="O39" s="537"/>
      <c r="P39" s="55" t="s">
        <v>188</v>
      </c>
      <c r="Q39" s="56"/>
    </row>
    <row r="40" spans="1:17" ht="39.950000000000003" customHeight="1" x14ac:dyDescent="0.2">
      <c r="A40" s="538" t="s">
        <v>10</v>
      </c>
      <c r="B40" s="533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538" t="s">
        <v>100</v>
      </c>
      <c r="B41" s="533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538"/>
      <c r="B42" s="533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538" t="s">
        <v>102</v>
      </c>
      <c r="B43" s="533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530" t="s">
        <v>191</v>
      </c>
      <c r="H43" s="531"/>
      <c r="I43" s="531"/>
      <c r="J43" s="531"/>
      <c r="K43" s="531"/>
      <c r="L43" s="531"/>
      <c r="M43" s="531"/>
      <c r="N43" s="531"/>
      <c r="O43" s="532"/>
      <c r="P43" s="56"/>
      <c r="Q43" s="56"/>
    </row>
    <row r="44" spans="1:17" ht="39.950000000000003" customHeight="1" x14ac:dyDescent="0.2">
      <c r="A44" s="538"/>
      <c r="B44" s="533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538" t="s">
        <v>104</v>
      </c>
      <c r="B45" s="533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538" t="s">
        <v>12</v>
      </c>
      <c r="B46" s="533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545" t="s">
        <v>107</v>
      </c>
      <c r="B47" s="540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546"/>
      <c r="B48" s="541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545" t="s">
        <v>108</v>
      </c>
      <c r="B49" s="540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546"/>
      <c r="B50" s="541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538" t="s">
        <v>110</v>
      </c>
      <c r="B51" s="533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538"/>
      <c r="B52" s="533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538" t="s">
        <v>113</v>
      </c>
      <c r="B53" s="533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538"/>
      <c r="B54" s="533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538" t="s">
        <v>114</v>
      </c>
      <c r="B55" s="533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538"/>
      <c r="B56" s="533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538" t="s">
        <v>116</v>
      </c>
      <c r="B57" s="533" t="s">
        <v>117</v>
      </c>
      <c r="C57" s="53" t="s">
        <v>20</v>
      </c>
      <c r="D57" s="93" t="s">
        <v>234</v>
      </c>
      <c r="E57" s="92"/>
      <c r="F57" s="92" t="s">
        <v>235</v>
      </c>
      <c r="G57" s="554" t="s">
        <v>232</v>
      </c>
      <c r="H57" s="554"/>
      <c r="I57" s="92" t="s">
        <v>236</v>
      </c>
      <c r="J57" s="92" t="s">
        <v>237</v>
      </c>
      <c r="K57" s="551" t="s">
        <v>238</v>
      </c>
      <c r="L57" s="552"/>
      <c r="M57" s="552"/>
      <c r="N57" s="552"/>
      <c r="O57" s="553"/>
      <c r="P57" s="88" t="s">
        <v>198</v>
      </c>
      <c r="Q57" s="56"/>
    </row>
    <row r="58" spans="1:17" ht="39.950000000000003" customHeight="1" x14ac:dyDescent="0.2">
      <c r="A58" s="538"/>
      <c r="B58" s="533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543" t="s">
        <v>119</v>
      </c>
      <c r="B59" s="543" t="s">
        <v>118</v>
      </c>
      <c r="C59" s="54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549"/>
      <c r="B60" s="549"/>
      <c r="C60" s="54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549"/>
      <c r="B61" s="549"/>
      <c r="C61" s="54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544"/>
      <c r="B62" s="54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538" t="s">
        <v>120</v>
      </c>
      <c r="B63" s="533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538"/>
      <c r="B64" s="533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542" t="s">
        <v>122</v>
      </c>
      <c r="B65" s="539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542"/>
      <c r="B66" s="539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538" t="s">
        <v>124</v>
      </c>
      <c r="B67" s="533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538"/>
      <c r="B68" s="533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545" t="s">
        <v>126</v>
      </c>
      <c r="B69" s="540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546"/>
      <c r="B70" s="541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528" t="s">
        <v>254</v>
      </c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529" t="s">
        <v>215</v>
      </c>
      <c r="C79" s="529"/>
      <c r="D79" s="529"/>
      <c r="E79" s="52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workbookViewId="0">
      <selection activeCell="A24" sqref="A24:J24"/>
    </sheetView>
  </sheetViews>
  <sheetFormatPr defaultColWidth="9.140625" defaultRowHeight="15" x14ac:dyDescent="0.25"/>
  <cols>
    <col min="1" max="9" width="9.140625" style="128"/>
    <col min="10" max="10" width="12.42578125" style="128" customWidth="1"/>
    <col min="11" max="16384" width="9.140625" style="128"/>
  </cols>
  <sheetData>
    <row r="2" spans="1:14" x14ac:dyDescent="0.25">
      <c r="A2" s="12"/>
      <c r="B2" s="12"/>
      <c r="C2" s="12"/>
      <c r="D2" s="12"/>
      <c r="E2" s="12"/>
      <c r="F2" s="565" t="s">
        <v>308</v>
      </c>
      <c r="G2" s="565"/>
      <c r="H2" s="565"/>
      <c r="I2" s="565"/>
      <c r="J2" s="565"/>
    </row>
    <row r="3" spans="1:14" ht="15.75" x14ac:dyDescent="0.25">
      <c r="A3" s="12"/>
      <c r="B3" s="12"/>
      <c r="C3" s="12"/>
      <c r="D3" s="12"/>
      <c r="E3" s="133"/>
      <c r="F3" s="132"/>
      <c r="G3" s="132"/>
      <c r="H3" s="567" t="s">
        <v>315</v>
      </c>
      <c r="I3" s="568"/>
      <c r="J3" s="568"/>
    </row>
    <row r="4" spans="1:14" ht="15.75" x14ac:dyDescent="0.25">
      <c r="A4" s="12"/>
      <c r="B4" s="12"/>
      <c r="C4" s="12"/>
      <c r="D4" s="12"/>
      <c r="E4" s="566" t="s">
        <v>316</v>
      </c>
      <c r="F4" s="566"/>
      <c r="G4" s="566"/>
      <c r="H4" s="566"/>
      <c r="I4" s="566"/>
      <c r="J4" s="566"/>
    </row>
    <row r="5" spans="1:14" ht="15.75" x14ac:dyDescent="0.25">
      <c r="A5" s="12"/>
      <c r="B5" s="12"/>
      <c r="C5" s="12"/>
      <c r="D5" s="12"/>
      <c r="E5" s="563" t="s">
        <v>309</v>
      </c>
      <c r="F5" s="563"/>
      <c r="G5" s="563"/>
      <c r="H5" s="563"/>
      <c r="I5" s="563"/>
      <c r="J5" s="563"/>
    </row>
    <row r="6" spans="1:14" ht="15.75" customHeight="1" x14ac:dyDescent="0.25">
      <c r="A6" s="12"/>
      <c r="B6" s="12"/>
      <c r="C6" s="12"/>
      <c r="D6" s="12"/>
      <c r="E6" s="563" t="s">
        <v>317</v>
      </c>
      <c r="F6" s="563"/>
      <c r="G6" s="563"/>
      <c r="H6" s="563"/>
      <c r="I6" s="563"/>
      <c r="J6" s="563"/>
    </row>
    <row r="7" spans="1:14" ht="15.75" x14ac:dyDescent="0.25">
      <c r="A7" s="12"/>
      <c r="B7" s="12"/>
      <c r="C7" s="12"/>
      <c r="D7" s="12"/>
      <c r="E7" s="129"/>
      <c r="F7" s="562"/>
      <c r="G7" s="562"/>
      <c r="H7" s="562"/>
      <c r="I7" s="562"/>
      <c r="J7" s="562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ht="15.75" x14ac:dyDescent="0.25">
      <c r="K9" s="130"/>
      <c r="L9" s="130"/>
      <c r="M9" s="12"/>
      <c r="N9" s="12"/>
    </row>
    <row r="10" spans="1:14" x14ac:dyDescent="0.25">
      <c r="K10" s="12"/>
      <c r="L10" s="12"/>
      <c r="M10" s="12"/>
      <c r="N10" s="12"/>
    </row>
    <row r="11" spans="1:14" x14ac:dyDescent="0.25">
      <c r="K11" s="12"/>
      <c r="L11" s="12"/>
      <c r="M11" s="12"/>
      <c r="N11" s="12"/>
    </row>
    <row r="12" spans="1:14" x14ac:dyDescent="0.25">
      <c r="K12" s="12"/>
      <c r="L12" s="12"/>
      <c r="M12" s="12"/>
      <c r="N12" s="12"/>
    </row>
    <row r="13" spans="1:14" x14ac:dyDescent="0.25">
      <c r="K13" s="12"/>
      <c r="L13" s="12"/>
      <c r="M13" s="12"/>
      <c r="N13" s="12"/>
    </row>
    <row r="14" spans="1:14" x14ac:dyDescent="0.25">
      <c r="A14" s="12"/>
      <c r="B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.75" customHeight="1" x14ac:dyDescent="0.25">
      <c r="K15" s="12"/>
      <c r="L15" s="12"/>
      <c r="M15" s="12"/>
      <c r="N15" s="12"/>
    </row>
    <row r="16" spans="1:14" ht="15" customHeight="1" x14ac:dyDescent="0.25">
      <c r="K16" s="12"/>
      <c r="L16" s="12"/>
      <c r="M16" s="12"/>
      <c r="N16" s="12"/>
    </row>
    <row r="17" spans="1:14" ht="18.75" customHeight="1" x14ac:dyDescent="0.25">
      <c r="K17" s="12"/>
      <c r="L17" s="12"/>
      <c r="M17" s="12"/>
      <c r="N17" s="12"/>
    </row>
    <row r="18" spans="1:14" ht="15.75" customHeight="1" x14ac:dyDescent="0.25">
      <c r="K18" s="12"/>
      <c r="L18" s="12"/>
      <c r="M18" s="12"/>
      <c r="N18" s="12"/>
    </row>
    <row r="19" spans="1:14" hidden="1" x14ac:dyDescent="0.25">
      <c r="K19" s="12"/>
      <c r="L19" s="12"/>
      <c r="M19" s="12"/>
      <c r="N19" s="12"/>
    </row>
    <row r="20" spans="1:14" hidden="1" x14ac:dyDescent="0.25">
      <c r="K20" s="12"/>
      <c r="L20" s="12"/>
      <c r="M20" s="12"/>
      <c r="N20" s="12"/>
    </row>
    <row r="21" spans="1:14" x14ac:dyDescent="0.25">
      <c r="A21" s="558"/>
      <c r="B21" s="558"/>
      <c r="C21" s="558"/>
      <c r="D21" s="558"/>
      <c r="E21" s="558"/>
      <c r="F21" s="558"/>
      <c r="G21" s="558"/>
      <c r="H21" s="558"/>
      <c r="I21" s="558"/>
      <c r="J21" s="558"/>
      <c r="K21" s="12"/>
      <c r="L21" s="12"/>
      <c r="M21" s="12"/>
      <c r="N21" s="12"/>
    </row>
    <row r="22" spans="1:14" ht="22.5" x14ac:dyDescent="0.25">
      <c r="A22" s="561" t="s">
        <v>310</v>
      </c>
      <c r="B22" s="561"/>
      <c r="C22" s="561"/>
      <c r="D22" s="561"/>
      <c r="E22" s="561"/>
      <c r="F22" s="561"/>
      <c r="G22" s="561"/>
      <c r="H22" s="561"/>
      <c r="I22" s="561"/>
      <c r="J22" s="561"/>
      <c r="K22" s="12"/>
      <c r="L22" s="12"/>
      <c r="M22" s="12"/>
      <c r="N22" s="12"/>
    </row>
    <row r="23" spans="1:14" ht="18.75" x14ac:dyDescent="0.25">
      <c r="A23" s="555" t="s">
        <v>362</v>
      </c>
      <c r="B23" s="555"/>
      <c r="C23" s="555"/>
      <c r="D23" s="555"/>
      <c r="E23" s="555"/>
      <c r="F23" s="555"/>
      <c r="G23" s="555"/>
      <c r="H23" s="555"/>
      <c r="I23" s="555"/>
      <c r="J23" s="555"/>
      <c r="K23" s="12"/>
      <c r="L23" s="12"/>
      <c r="M23" s="12"/>
      <c r="N23" s="12"/>
    </row>
    <row r="24" spans="1:14" ht="24.75" customHeight="1" x14ac:dyDescent="0.25">
      <c r="A24" s="556" t="s">
        <v>312</v>
      </c>
      <c r="B24" s="556"/>
      <c r="C24" s="556"/>
      <c r="D24" s="556"/>
      <c r="E24" s="556"/>
      <c r="F24" s="556"/>
      <c r="G24" s="556"/>
      <c r="H24" s="556"/>
      <c r="I24" s="556"/>
      <c r="J24" s="556"/>
      <c r="K24" s="12"/>
      <c r="L24" s="12"/>
      <c r="M24" s="12"/>
      <c r="N24" s="12"/>
    </row>
    <row r="25" spans="1:14" x14ac:dyDescent="0.25">
      <c r="A25" s="557" t="s">
        <v>311</v>
      </c>
      <c r="B25" s="557"/>
      <c r="C25" s="557"/>
      <c r="D25" s="557"/>
      <c r="E25" s="557"/>
      <c r="F25" s="557"/>
      <c r="G25" s="557"/>
      <c r="H25" s="557"/>
      <c r="I25" s="557"/>
      <c r="J25" s="557"/>
      <c r="K25" s="12"/>
      <c r="L25" s="12"/>
      <c r="M25" s="12"/>
      <c r="N25" s="12"/>
    </row>
    <row r="26" spans="1:14" ht="4.5" customHeight="1" x14ac:dyDescent="0.25">
      <c r="A26" s="557"/>
      <c r="B26" s="557"/>
      <c r="C26" s="557"/>
      <c r="D26" s="557"/>
      <c r="E26" s="557"/>
      <c r="F26" s="557"/>
      <c r="G26" s="557"/>
      <c r="H26" s="557"/>
      <c r="I26" s="557"/>
      <c r="J26" s="557"/>
      <c r="K26" s="12"/>
      <c r="L26" s="12"/>
      <c r="M26" s="12"/>
      <c r="N26" s="12"/>
    </row>
    <row r="27" spans="1:14" hidden="1" x14ac:dyDescent="0.25">
      <c r="A27" s="557"/>
      <c r="B27" s="557"/>
      <c r="C27" s="557"/>
      <c r="D27" s="557"/>
      <c r="E27" s="557"/>
      <c r="F27" s="557"/>
      <c r="G27" s="557"/>
      <c r="H27" s="557"/>
      <c r="I27" s="557"/>
      <c r="J27" s="557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1" spans="1:14" ht="53.25" customHeight="1" x14ac:dyDescent="0.25">
      <c r="G31" s="559"/>
      <c r="H31" s="559"/>
      <c r="I31" s="559"/>
      <c r="J31" s="559"/>
    </row>
    <row r="32" spans="1:14" ht="21.75" customHeight="1" x14ac:dyDescent="0.25">
      <c r="G32" s="560"/>
      <c r="H32" s="560"/>
      <c r="I32" s="560"/>
      <c r="J32" s="560"/>
    </row>
    <row r="33" spans="1:10" ht="15.75" x14ac:dyDescent="0.25">
      <c r="G33" s="563"/>
      <c r="H33" s="563"/>
      <c r="I33" s="563"/>
      <c r="J33" s="563"/>
    </row>
    <row r="40" spans="1:10" ht="15.75" x14ac:dyDescent="0.25">
      <c r="E40" s="564"/>
      <c r="F40" s="564"/>
      <c r="G40" s="564"/>
      <c r="H40" s="564"/>
    </row>
    <row r="41" spans="1:10" ht="53.25" customHeight="1" x14ac:dyDescent="0.25">
      <c r="G41" s="559" t="s">
        <v>314</v>
      </c>
      <c r="H41" s="559"/>
      <c r="I41" s="559"/>
      <c r="J41" s="559"/>
    </row>
    <row r="42" spans="1:10" ht="15.75" x14ac:dyDescent="0.25">
      <c r="G42" s="562" t="s">
        <v>313</v>
      </c>
      <c r="H42" s="562"/>
      <c r="I42" s="562"/>
      <c r="J42" s="562"/>
    </row>
    <row r="44" spans="1:10" ht="18.75" x14ac:dyDescent="0.25">
      <c r="A44" s="555"/>
      <c r="B44" s="555"/>
      <c r="C44" s="555"/>
      <c r="D44" s="555"/>
      <c r="E44" s="555"/>
      <c r="F44" s="555"/>
      <c r="G44" s="555"/>
      <c r="H44" s="555"/>
      <c r="I44" s="555"/>
      <c r="J44" s="555"/>
    </row>
    <row r="52" spans="5:14" ht="18.75" x14ac:dyDescent="0.25">
      <c r="K52" s="131"/>
      <c r="L52" s="131"/>
      <c r="M52" s="131"/>
      <c r="N52" s="131"/>
    </row>
    <row r="54" spans="5:14" x14ac:dyDescent="0.25">
      <c r="E54" s="128">
        <v>2020</v>
      </c>
    </row>
  </sheetData>
  <mergeCells count="18">
    <mergeCell ref="F2:J2"/>
    <mergeCell ref="E4:J4"/>
    <mergeCell ref="E5:J5"/>
    <mergeCell ref="E6:J6"/>
    <mergeCell ref="F7:J7"/>
    <mergeCell ref="H3:J3"/>
    <mergeCell ref="A44:J44"/>
    <mergeCell ref="A23:J23"/>
    <mergeCell ref="A24:J24"/>
    <mergeCell ref="A25:J27"/>
    <mergeCell ref="A21:J21"/>
    <mergeCell ref="G31:J31"/>
    <mergeCell ref="G32:J32"/>
    <mergeCell ref="A22:J22"/>
    <mergeCell ref="G41:J41"/>
    <mergeCell ref="G42:J42"/>
    <mergeCell ref="G33:J33"/>
    <mergeCell ref="E40:H4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9"/>
  <sheetViews>
    <sheetView view="pageBreakPreview" topLeftCell="A7" zoomScale="90" zoomScaleNormal="87" zoomScaleSheetLayoutView="90" workbookViewId="0">
      <selection activeCell="F12" sqref="F12:F13"/>
    </sheetView>
  </sheetViews>
  <sheetFormatPr defaultColWidth="9.140625" defaultRowHeight="12.75" x14ac:dyDescent="0.25"/>
  <cols>
    <col min="1" max="1" width="8" style="193" customWidth="1"/>
    <col min="2" max="2" width="35.140625" style="193" customWidth="1"/>
    <col min="3" max="3" width="28.140625" style="193" customWidth="1"/>
    <col min="4" max="4" width="20.7109375" style="193" customWidth="1"/>
    <col min="5" max="5" width="14.7109375" style="193" customWidth="1"/>
    <col min="6" max="6" width="15.28515625" style="193" customWidth="1"/>
    <col min="7" max="7" width="9.42578125" style="416" customWidth="1"/>
    <col min="8" max="8" width="9.7109375" style="446" hidden="1" customWidth="1"/>
    <col min="9" max="9" width="8.7109375" style="446" hidden="1" customWidth="1"/>
    <col min="10" max="10" width="9.140625" style="416" hidden="1" customWidth="1"/>
    <col min="11" max="11" width="10" style="446" hidden="1" customWidth="1"/>
    <col min="12" max="12" width="6.85546875" style="446" hidden="1" customWidth="1"/>
    <col min="13" max="13" width="10" style="194" hidden="1" customWidth="1"/>
    <col min="14" max="14" width="10.42578125" style="446" hidden="1" customWidth="1"/>
    <col min="15" max="15" width="8.28515625" style="446" hidden="1" customWidth="1"/>
    <col min="16" max="16" width="11" style="194" hidden="1" customWidth="1"/>
    <col min="17" max="17" width="11.42578125" style="446" hidden="1" customWidth="1"/>
    <col min="18" max="18" width="8.7109375" style="446" hidden="1" customWidth="1"/>
    <col min="19" max="19" width="8.5703125" style="194" hidden="1" customWidth="1"/>
    <col min="20" max="20" width="12.42578125" style="446" customWidth="1"/>
    <col min="21" max="21" width="8.140625" style="446" customWidth="1"/>
    <col min="22" max="22" width="8.28515625" style="193" customWidth="1"/>
    <col min="23" max="23" width="10.85546875" style="390" customWidth="1"/>
    <col min="24" max="24" width="9.5703125" style="390" customWidth="1"/>
    <col min="25" max="25" width="7.7109375" style="193" customWidth="1"/>
    <col min="26" max="26" width="11.28515625" style="193" customWidth="1"/>
    <col min="27" max="27" width="5.85546875" style="193" customWidth="1"/>
    <col min="28" max="28" width="6.85546875" style="193" customWidth="1"/>
    <col min="29" max="30" width="6.85546875" style="193" hidden="1" customWidth="1"/>
    <col min="31" max="31" width="11.28515625" style="193" customWidth="1"/>
    <col min="32" max="32" width="5.5703125" style="193" customWidth="1"/>
    <col min="33" max="33" width="7.5703125" style="193" customWidth="1"/>
    <col min="34" max="35" width="7.5703125" style="193" hidden="1" customWidth="1"/>
    <col min="36" max="36" width="12.7109375" style="193" customWidth="1"/>
    <col min="37" max="37" width="6" style="193" customWidth="1"/>
    <col min="38" max="38" width="7.85546875" style="193" customWidth="1"/>
    <col min="39" max="40" width="7.85546875" style="193" hidden="1" customWidth="1"/>
    <col min="41" max="41" width="10.85546875" style="193" customWidth="1"/>
    <col min="42" max="42" width="6.42578125" style="193" customWidth="1"/>
    <col min="43" max="43" width="5" style="193" customWidth="1"/>
    <col min="44" max="44" width="6" style="193" hidden="1" customWidth="1"/>
    <col min="45" max="45" width="8.42578125" style="193" hidden="1" customWidth="1"/>
    <col min="46" max="46" width="12.28515625" style="193" customWidth="1"/>
    <col min="47" max="47" width="5" style="193" customWidth="1"/>
    <col min="48" max="48" width="7.140625" style="193" customWidth="1"/>
    <col min="49" max="49" width="7.140625" style="193" hidden="1" customWidth="1"/>
    <col min="50" max="50" width="10" style="193" hidden="1" customWidth="1"/>
    <col min="51" max="51" width="10.42578125" style="193" customWidth="1"/>
    <col min="52" max="52" width="7.7109375" style="193" customWidth="1"/>
    <col min="53" max="53" width="9" style="193" customWidth="1"/>
    <col min="54" max="54" width="14.42578125" style="196" customWidth="1"/>
    <col min="55" max="55" width="10.5703125" style="196" customWidth="1"/>
    <col min="56" max="16384" width="9.140625" style="196"/>
  </cols>
  <sheetData>
    <row r="1" spans="1:55" ht="18.75" x14ac:dyDescent="0.25">
      <c r="BB1" s="195" t="s">
        <v>269</v>
      </c>
    </row>
    <row r="2" spans="1:55" s="197" customFormat="1" ht="24" customHeight="1" x14ac:dyDescent="0.25">
      <c r="A2" s="649" t="s">
        <v>303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</row>
    <row r="3" spans="1:55" s="198" customFormat="1" ht="17.25" customHeight="1" x14ac:dyDescent="0.25">
      <c r="A3" s="649" t="s">
        <v>282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  <c r="AM3" s="648"/>
      <c r="AN3" s="648"/>
      <c r="AO3" s="648"/>
      <c r="AP3" s="648"/>
      <c r="AQ3" s="648"/>
      <c r="AR3" s="648"/>
      <c r="AS3" s="648"/>
      <c r="AT3" s="648"/>
      <c r="AU3" s="648"/>
      <c r="AV3" s="648"/>
      <c r="AW3" s="648"/>
      <c r="AX3" s="648"/>
      <c r="AY3" s="648"/>
      <c r="AZ3" s="648"/>
      <c r="BA3" s="648"/>
      <c r="BB3" s="648"/>
    </row>
    <row r="4" spans="1:55" s="199" customFormat="1" ht="17.25" customHeight="1" x14ac:dyDescent="0.25">
      <c r="A4" s="650" t="s">
        <v>261</v>
      </c>
      <c r="B4" s="650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650"/>
      <c r="AN4" s="650"/>
      <c r="AO4" s="650"/>
      <c r="AP4" s="650"/>
      <c r="AQ4" s="650"/>
      <c r="AR4" s="650"/>
      <c r="AS4" s="650"/>
      <c r="AT4" s="650"/>
      <c r="AU4" s="650"/>
      <c r="AV4" s="650"/>
      <c r="AW4" s="650"/>
      <c r="AX4" s="650"/>
      <c r="AY4" s="650"/>
      <c r="AZ4" s="650"/>
      <c r="BA4" s="650"/>
      <c r="BB4" s="650"/>
    </row>
    <row r="5" spans="1:55" ht="13.5" thickBot="1" x14ac:dyDescent="0.3">
      <c r="A5" s="651"/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  <c r="AM5" s="651"/>
      <c r="AN5" s="651"/>
      <c r="AO5" s="651"/>
      <c r="AP5" s="196"/>
      <c r="AQ5" s="196"/>
      <c r="AR5" s="196"/>
      <c r="AS5" s="196"/>
      <c r="AT5" s="196"/>
      <c r="AU5" s="196"/>
      <c r="AV5" s="196"/>
      <c r="AW5" s="196"/>
      <c r="AX5" s="196"/>
      <c r="AY5" s="200"/>
      <c r="AZ5" s="200"/>
      <c r="BA5" s="200"/>
      <c r="BB5" s="200" t="s">
        <v>257</v>
      </c>
    </row>
    <row r="6" spans="1:55" ht="15" customHeight="1" x14ac:dyDescent="0.25">
      <c r="A6" s="652" t="s">
        <v>0</v>
      </c>
      <c r="B6" s="653" t="s">
        <v>266</v>
      </c>
      <c r="C6" s="653" t="s">
        <v>259</v>
      </c>
      <c r="D6" s="653" t="s">
        <v>40</v>
      </c>
      <c r="E6" s="654" t="s">
        <v>256</v>
      </c>
      <c r="F6" s="655"/>
      <c r="G6" s="656"/>
      <c r="H6" s="654" t="s">
        <v>255</v>
      </c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5"/>
      <c r="AI6" s="655"/>
      <c r="AJ6" s="655"/>
      <c r="AK6" s="655"/>
      <c r="AL6" s="655"/>
      <c r="AM6" s="655"/>
      <c r="AN6" s="655"/>
      <c r="AO6" s="655"/>
      <c r="AP6" s="655"/>
      <c r="AQ6" s="655"/>
      <c r="AR6" s="655"/>
      <c r="AS6" s="655"/>
      <c r="AT6" s="655"/>
      <c r="AU6" s="655"/>
      <c r="AV6" s="655"/>
      <c r="AW6" s="655"/>
      <c r="AX6" s="655"/>
      <c r="AY6" s="655"/>
      <c r="AZ6" s="655"/>
      <c r="BA6" s="656"/>
      <c r="BB6" s="657" t="s">
        <v>276</v>
      </c>
    </row>
    <row r="7" spans="1:55" ht="28.5" customHeight="1" x14ac:dyDescent="0.25">
      <c r="A7" s="613"/>
      <c r="B7" s="573"/>
      <c r="C7" s="573"/>
      <c r="D7" s="573"/>
      <c r="E7" s="572" t="s">
        <v>383</v>
      </c>
      <c r="F7" s="572" t="s">
        <v>277</v>
      </c>
      <c r="G7" s="660" t="s">
        <v>19</v>
      </c>
      <c r="H7" s="662" t="s">
        <v>17</v>
      </c>
      <c r="I7" s="597"/>
      <c r="J7" s="598"/>
      <c r="K7" s="617" t="s">
        <v>18</v>
      </c>
      <c r="L7" s="618"/>
      <c r="M7" s="621"/>
      <c r="N7" s="617" t="s">
        <v>22</v>
      </c>
      <c r="O7" s="618"/>
      <c r="P7" s="621"/>
      <c r="Q7" s="617" t="s">
        <v>24</v>
      </c>
      <c r="R7" s="618"/>
      <c r="S7" s="621"/>
      <c r="T7" s="617" t="s">
        <v>25</v>
      </c>
      <c r="U7" s="618"/>
      <c r="V7" s="621"/>
      <c r="W7" s="617" t="s">
        <v>26</v>
      </c>
      <c r="X7" s="618"/>
      <c r="Y7" s="621"/>
      <c r="Z7" s="617" t="s">
        <v>28</v>
      </c>
      <c r="AA7" s="618"/>
      <c r="AB7" s="618"/>
      <c r="AC7" s="619"/>
      <c r="AD7" s="620"/>
      <c r="AE7" s="617" t="s">
        <v>29</v>
      </c>
      <c r="AF7" s="618"/>
      <c r="AG7" s="618"/>
      <c r="AH7" s="619"/>
      <c r="AI7" s="620"/>
      <c r="AJ7" s="617" t="s">
        <v>30</v>
      </c>
      <c r="AK7" s="618"/>
      <c r="AL7" s="618"/>
      <c r="AM7" s="619"/>
      <c r="AN7" s="620"/>
      <c r="AO7" s="617" t="s">
        <v>32</v>
      </c>
      <c r="AP7" s="618"/>
      <c r="AQ7" s="618"/>
      <c r="AR7" s="619"/>
      <c r="AS7" s="620"/>
      <c r="AT7" s="617" t="s">
        <v>33</v>
      </c>
      <c r="AU7" s="618"/>
      <c r="AV7" s="618"/>
      <c r="AW7" s="619"/>
      <c r="AX7" s="620"/>
      <c r="AY7" s="617" t="s">
        <v>34</v>
      </c>
      <c r="AZ7" s="618"/>
      <c r="BA7" s="621"/>
      <c r="BB7" s="658"/>
    </row>
    <row r="8" spans="1:55" ht="52.5" customHeight="1" x14ac:dyDescent="0.25">
      <c r="A8" s="614"/>
      <c r="B8" s="608"/>
      <c r="C8" s="608"/>
      <c r="D8" s="608"/>
      <c r="E8" s="608"/>
      <c r="F8" s="608"/>
      <c r="G8" s="661"/>
      <c r="H8" s="447" t="s">
        <v>20</v>
      </c>
      <c r="I8" s="448" t="s">
        <v>21</v>
      </c>
      <c r="J8" s="417" t="s">
        <v>19</v>
      </c>
      <c r="K8" s="448" t="s">
        <v>20</v>
      </c>
      <c r="L8" s="448" t="s">
        <v>21</v>
      </c>
      <c r="M8" s="202" t="s">
        <v>19</v>
      </c>
      <c r="N8" s="491" t="s">
        <v>20</v>
      </c>
      <c r="O8" s="448" t="s">
        <v>21</v>
      </c>
      <c r="P8" s="203" t="s">
        <v>19</v>
      </c>
      <c r="Q8" s="499" t="s">
        <v>20</v>
      </c>
      <c r="R8" s="448" t="s">
        <v>21</v>
      </c>
      <c r="S8" s="203" t="s">
        <v>19</v>
      </c>
      <c r="T8" s="499" t="s">
        <v>20</v>
      </c>
      <c r="U8" s="448" t="s">
        <v>21</v>
      </c>
      <c r="V8" s="203" t="s">
        <v>19</v>
      </c>
      <c r="W8" s="488" t="s">
        <v>20</v>
      </c>
      <c r="X8" s="391" t="s">
        <v>21</v>
      </c>
      <c r="Y8" s="203" t="s">
        <v>19</v>
      </c>
      <c r="Z8" s="204" t="s">
        <v>20</v>
      </c>
      <c r="AA8" s="201" t="s">
        <v>21</v>
      </c>
      <c r="AB8" s="203" t="s">
        <v>19</v>
      </c>
      <c r="AC8" s="201" t="s">
        <v>21</v>
      </c>
      <c r="AD8" s="203" t="s">
        <v>19</v>
      </c>
      <c r="AE8" s="204" t="s">
        <v>20</v>
      </c>
      <c r="AF8" s="205" t="s">
        <v>21</v>
      </c>
      <c r="AG8" s="203" t="s">
        <v>19</v>
      </c>
      <c r="AH8" s="201" t="s">
        <v>21</v>
      </c>
      <c r="AI8" s="203" t="s">
        <v>19</v>
      </c>
      <c r="AJ8" s="204" t="s">
        <v>20</v>
      </c>
      <c r="AK8" s="205" t="s">
        <v>21</v>
      </c>
      <c r="AL8" s="203" t="s">
        <v>19</v>
      </c>
      <c r="AM8" s="201" t="s">
        <v>21</v>
      </c>
      <c r="AN8" s="203" t="s">
        <v>19</v>
      </c>
      <c r="AO8" s="204" t="s">
        <v>20</v>
      </c>
      <c r="AP8" s="205" t="s">
        <v>21</v>
      </c>
      <c r="AQ8" s="203" t="s">
        <v>19</v>
      </c>
      <c r="AR8" s="201" t="s">
        <v>21</v>
      </c>
      <c r="AS8" s="203" t="s">
        <v>19</v>
      </c>
      <c r="AT8" s="204" t="s">
        <v>20</v>
      </c>
      <c r="AU8" s="205" t="s">
        <v>21</v>
      </c>
      <c r="AV8" s="203" t="s">
        <v>19</v>
      </c>
      <c r="AW8" s="201" t="s">
        <v>21</v>
      </c>
      <c r="AX8" s="203" t="s">
        <v>19</v>
      </c>
      <c r="AY8" s="204" t="s">
        <v>20</v>
      </c>
      <c r="AZ8" s="201" t="s">
        <v>21</v>
      </c>
      <c r="BA8" s="203" t="s">
        <v>19</v>
      </c>
      <c r="BB8" s="659"/>
    </row>
    <row r="9" spans="1:55" s="217" customFormat="1" ht="16.5" thickBot="1" x14ac:dyDescent="0.3">
      <c r="A9" s="206">
        <v>1</v>
      </c>
      <c r="B9" s="207">
        <v>2</v>
      </c>
      <c r="C9" s="207">
        <v>3</v>
      </c>
      <c r="D9" s="207">
        <v>4</v>
      </c>
      <c r="E9" s="208">
        <v>5</v>
      </c>
      <c r="F9" s="209">
        <v>6</v>
      </c>
      <c r="G9" s="209">
        <v>7</v>
      </c>
      <c r="H9" s="449">
        <v>8</v>
      </c>
      <c r="I9" s="450">
        <v>9</v>
      </c>
      <c r="J9" s="209">
        <v>10</v>
      </c>
      <c r="K9" s="450">
        <v>11</v>
      </c>
      <c r="L9" s="449">
        <v>12</v>
      </c>
      <c r="M9" s="209">
        <v>13</v>
      </c>
      <c r="N9" s="450">
        <v>14</v>
      </c>
      <c r="O9" s="449">
        <v>15</v>
      </c>
      <c r="P9" s="209">
        <v>16</v>
      </c>
      <c r="Q9" s="450">
        <v>17</v>
      </c>
      <c r="R9" s="449">
        <v>18</v>
      </c>
      <c r="S9" s="215">
        <v>19</v>
      </c>
      <c r="T9" s="450">
        <v>20</v>
      </c>
      <c r="U9" s="449">
        <v>21</v>
      </c>
      <c r="V9" s="211">
        <v>22</v>
      </c>
      <c r="W9" s="393">
        <v>23</v>
      </c>
      <c r="X9" s="392">
        <v>24</v>
      </c>
      <c r="Y9" s="211">
        <v>25</v>
      </c>
      <c r="Z9" s="210">
        <v>26</v>
      </c>
      <c r="AA9" s="209">
        <v>24</v>
      </c>
      <c r="AB9" s="211">
        <v>25</v>
      </c>
      <c r="AC9" s="209">
        <v>27</v>
      </c>
      <c r="AD9" s="212">
        <v>28</v>
      </c>
      <c r="AE9" s="213">
        <v>29</v>
      </c>
      <c r="AF9" s="214">
        <v>30</v>
      </c>
      <c r="AG9" s="211">
        <v>31</v>
      </c>
      <c r="AH9" s="209">
        <v>30</v>
      </c>
      <c r="AI9" s="212">
        <v>31</v>
      </c>
      <c r="AJ9" s="213">
        <v>32</v>
      </c>
      <c r="AK9" s="214">
        <v>33</v>
      </c>
      <c r="AL9" s="211">
        <v>34</v>
      </c>
      <c r="AM9" s="209">
        <v>33</v>
      </c>
      <c r="AN9" s="212">
        <v>34</v>
      </c>
      <c r="AO9" s="213">
        <v>35</v>
      </c>
      <c r="AP9" s="214">
        <v>36</v>
      </c>
      <c r="AQ9" s="211">
        <v>37</v>
      </c>
      <c r="AR9" s="209">
        <v>36</v>
      </c>
      <c r="AS9" s="212">
        <v>37</v>
      </c>
      <c r="AT9" s="213">
        <v>38</v>
      </c>
      <c r="AU9" s="214">
        <v>39</v>
      </c>
      <c r="AV9" s="211">
        <v>40</v>
      </c>
      <c r="AW9" s="209">
        <v>39</v>
      </c>
      <c r="AX9" s="212">
        <v>40</v>
      </c>
      <c r="AY9" s="209">
        <v>41</v>
      </c>
      <c r="AZ9" s="215">
        <v>42</v>
      </c>
      <c r="BA9" s="211">
        <v>43</v>
      </c>
      <c r="BB9" s="216">
        <v>44</v>
      </c>
    </row>
    <row r="10" spans="1:55" ht="19.5" customHeight="1" thickBot="1" x14ac:dyDescent="0.3">
      <c r="A10" s="631" t="s">
        <v>274</v>
      </c>
      <c r="B10" s="632"/>
      <c r="C10" s="633"/>
      <c r="D10" s="218" t="s">
        <v>258</v>
      </c>
      <c r="E10" s="219">
        <f>E11+E12+E13+E14</f>
        <v>169109.99321999997</v>
      </c>
      <c r="F10" s="219">
        <f>F11+F12+F13+F14</f>
        <v>86665.21981000001</v>
      </c>
      <c r="G10" s="418">
        <f>SUM(F10/E10)</f>
        <v>0.51247840627167884</v>
      </c>
      <c r="H10" s="221">
        <f t="shared" ref="H10:AW10" si="0">H12+H13+H14</f>
        <v>149.19999999999999</v>
      </c>
      <c r="I10" s="221">
        <f t="shared" si="0"/>
        <v>149.19999999999999</v>
      </c>
      <c r="J10" s="418">
        <f>SUM(I10/H10)</f>
        <v>1</v>
      </c>
      <c r="K10" s="221">
        <f t="shared" si="0"/>
        <v>487.83</v>
      </c>
      <c r="L10" s="221">
        <f t="shared" si="0"/>
        <v>487.83</v>
      </c>
      <c r="M10" s="220">
        <f>SUM(L10/K10)</f>
        <v>1</v>
      </c>
      <c r="N10" s="221">
        <f t="shared" si="0"/>
        <v>1157.3</v>
      </c>
      <c r="O10" s="221">
        <f t="shared" si="0"/>
        <v>1157.3</v>
      </c>
      <c r="P10" s="220">
        <f>SUM(O10/N10)</f>
        <v>1</v>
      </c>
      <c r="Q10" s="221">
        <f t="shared" si="0"/>
        <v>1592.20172</v>
      </c>
      <c r="R10" s="221">
        <f t="shared" si="0"/>
        <v>1592.20172</v>
      </c>
      <c r="S10" s="220">
        <f>SUM(R10/Q10)</f>
        <v>1</v>
      </c>
      <c r="T10" s="221">
        <f t="shared" si="0"/>
        <v>811.97019999999998</v>
      </c>
      <c r="U10" s="221">
        <f t="shared" si="0"/>
        <v>811.97019999999998</v>
      </c>
      <c r="V10" s="220">
        <f>SUM(U10/T10)</f>
        <v>1</v>
      </c>
      <c r="W10" s="394">
        <f t="shared" si="0"/>
        <v>1462.9931999999999</v>
      </c>
      <c r="X10" s="394">
        <f t="shared" si="0"/>
        <v>2709.6891999999998</v>
      </c>
      <c r="Y10" s="220">
        <f>SUM(X10/W10)</f>
        <v>1.8521543367392275</v>
      </c>
      <c r="Z10" s="221">
        <f t="shared" si="0"/>
        <v>1871.25</v>
      </c>
      <c r="AA10" s="221" t="e">
        <f t="shared" si="0"/>
        <v>#VALUE!</v>
      </c>
      <c r="AB10" s="221" t="e">
        <f t="shared" si="0"/>
        <v>#VALUE!</v>
      </c>
      <c r="AC10" s="221" t="e">
        <f t="shared" si="0"/>
        <v>#VALUE!</v>
      </c>
      <c r="AD10" s="220" t="e">
        <f>SUM(AC10/AB10)</f>
        <v>#VALUE!</v>
      </c>
      <c r="AE10" s="221">
        <f t="shared" si="0"/>
        <v>1916</v>
      </c>
      <c r="AF10" s="221">
        <f t="shared" si="0"/>
        <v>0</v>
      </c>
      <c r="AG10" s="221">
        <f t="shared" si="0"/>
        <v>0</v>
      </c>
      <c r="AH10" s="221">
        <f t="shared" si="0"/>
        <v>0</v>
      </c>
      <c r="AI10" s="220" t="e">
        <f>SUM(AH10/AG10)</f>
        <v>#DIV/0!</v>
      </c>
      <c r="AJ10" s="221">
        <f t="shared" si="0"/>
        <v>421.7</v>
      </c>
      <c r="AK10" s="221">
        <f t="shared" si="0"/>
        <v>0</v>
      </c>
      <c r="AL10" s="221">
        <f t="shared" si="0"/>
        <v>0</v>
      </c>
      <c r="AM10" s="221">
        <f t="shared" si="0"/>
        <v>0</v>
      </c>
      <c r="AN10" s="220" t="e">
        <f>SUM(AM10/AL10)</f>
        <v>#DIV/0!</v>
      </c>
      <c r="AO10" s="221">
        <f t="shared" si="0"/>
        <v>330</v>
      </c>
      <c r="AP10" s="221">
        <f t="shared" si="0"/>
        <v>0</v>
      </c>
      <c r="AQ10" s="221">
        <f t="shared" si="0"/>
        <v>0</v>
      </c>
      <c r="AR10" s="221">
        <f t="shared" si="0"/>
        <v>0</v>
      </c>
      <c r="AS10" s="220" t="e">
        <f>SUM(AR10/AQ10)</f>
        <v>#DIV/0!</v>
      </c>
      <c r="AT10" s="221">
        <f t="shared" si="0"/>
        <v>425.40499999999997</v>
      </c>
      <c r="AU10" s="221">
        <f t="shared" si="0"/>
        <v>0</v>
      </c>
      <c r="AV10" s="221">
        <f t="shared" si="0"/>
        <v>0</v>
      </c>
      <c r="AW10" s="221">
        <f t="shared" si="0"/>
        <v>0</v>
      </c>
      <c r="AX10" s="220" t="e">
        <f>SUM(AW10/AV10)</f>
        <v>#DIV/0!</v>
      </c>
      <c r="AY10" s="221">
        <f>AY12+AY13+AY14</f>
        <v>380.67500000000001</v>
      </c>
      <c r="AZ10" s="221">
        <f t="shared" ref="AZ10" si="1">AZ12+AZ13</f>
        <v>0</v>
      </c>
      <c r="BA10" s="220">
        <f>SUM(AZ10/AY10)</f>
        <v>0</v>
      </c>
      <c r="BB10" s="645"/>
      <c r="BC10" s="222">
        <f>H10+K10+N10+Q10+T10+W10+Z10+AE10+AJ10+AO10+AT10+AY10</f>
        <v>11006.52512</v>
      </c>
    </row>
    <row r="11" spans="1:55" ht="30.6" hidden="1" customHeight="1" x14ac:dyDescent="0.25">
      <c r="A11" s="634"/>
      <c r="B11" s="635"/>
      <c r="C11" s="635"/>
      <c r="D11" s="105" t="s">
        <v>37</v>
      </c>
      <c r="E11" s="223"/>
      <c r="F11" s="224"/>
      <c r="G11" s="418" t="e">
        <f t="shared" ref="G11:G38" si="2">SUM(F11/E11)</f>
        <v>#DIV/0!</v>
      </c>
      <c r="H11" s="223"/>
      <c r="I11" s="224"/>
      <c r="J11" s="418" t="e">
        <f t="shared" ref="J11:J14" si="3">SUM(I11/H11)</f>
        <v>#DIV/0!</v>
      </c>
      <c r="K11" s="224"/>
      <c r="L11" s="224"/>
      <c r="M11" s="220" t="e">
        <f t="shared" ref="M11:M14" si="4">SUM(L11/K11)</f>
        <v>#DIV/0!</v>
      </c>
      <c r="N11" s="225"/>
      <c r="O11" s="224"/>
      <c r="P11" s="220" t="e">
        <f t="shared" ref="P11:P14" si="5">SUM(O11/N11)</f>
        <v>#DIV/0!</v>
      </c>
      <c r="Q11" s="224"/>
      <c r="R11" s="224"/>
      <c r="S11" s="220" t="e">
        <f t="shared" ref="S11:S14" si="6">SUM(R11/Q11)</f>
        <v>#DIV/0!</v>
      </c>
      <c r="T11" s="226"/>
      <c r="U11" s="224"/>
      <c r="V11" s="220" t="e">
        <f t="shared" ref="V11:V14" si="7">SUM(U11/T11)</f>
        <v>#DIV/0!</v>
      </c>
      <c r="W11" s="396"/>
      <c r="X11" s="396"/>
      <c r="Y11" s="220" t="e">
        <f t="shared" ref="Y11:Y14" si="8">SUM(X11/W11)</f>
        <v>#DIV/0!</v>
      </c>
      <c r="Z11" s="224"/>
      <c r="AA11" s="227"/>
      <c r="AB11" s="228"/>
      <c r="AC11" s="229"/>
      <c r="AD11" s="220" t="e">
        <f t="shared" ref="AD11:AD14" si="9">SUM(AC11/AB11)</f>
        <v>#DIV/0!</v>
      </c>
      <c r="AE11" s="226"/>
      <c r="AF11" s="227"/>
      <c r="AG11" s="229"/>
      <c r="AH11" s="224"/>
      <c r="AI11" s="220" t="e">
        <f t="shared" ref="AI11:AI14" si="10">SUM(AH11/AG11)</f>
        <v>#DIV/0!</v>
      </c>
      <c r="AJ11" s="226"/>
      <c r="AK11" s="227"/>
      <c r="AL11" s="228"/>
      <c r="AM11" s="224"/>
      <c r="AN11" s="220" t="e">
        <f t="shared" ref="AN11:AN14" si="11">SUM(AM11/AL11)</f>
        <v>#DIV/0!</v>
      </c>
      <c r="AO11" s="230"/>
      <c r="AP11" s="227"/>
      <c r="AQ11" s="228"/>
      <c r="AR11" s="224"/>
      <c r="AS11" s="220" t="e">
        <f t="shared" ref="AS11:AS14" si="12">SUM(AR11/AQ11)</f>
        <v>#DIV/0!</v>
      </c>
      <c r="AT11" s="230"/>
      <c r="AU11" s="225"/>
      <c r="AV11" s="225"/>
      <c r="AW11" s="224"/>
      <c r="AX11" s="220" t="e">
        <f t="shared" ref="AX11:AX14" si="13">SUM(AW11/AV11)</f>
        <v>#DIV/0!</v>
      </c>
      <c r="AY11" s="225"/>
      <c r="AZ11" s="224"/>
      <c r="BA11" s="220" t="e">
        <f t="shared" ref="BA11:BA14" si="14">SUM(AZ11/AY11)</f>
        <v>#DIV/0!</v>
      </c>
      <c r="BB11" s="580"/>
      <c r="BC11" s="222">
        <f t="shared" ref="BC11:BC33" si="15">H11+K11+N11+Q11+T11+W11+Z11+AE11+AJ11+AO11+AT11+AY11</f>
        <v>0</v>
      </c>
    </row>
    <row r="12" spans="1:55" ht="33.6" customHeight="1" thickBot="1" x14ac:dyDescent="0.3">
      <c r="A12" s="634"/>
      <c r="B12" s="635"/>
      <c r="C12" s="635"/>
      <c r="D12" s="106" t="s">
        <v>2</v>
      </c>
      <c r="E12" s="231">
        <f>E42+E88+E115</f>
        <v>5406.7975999999999</v>
      </c>
      <c r="F12" s="231">
        <f>F42+F88+F115</f>
        <v>2346.9476</v>
      </c>
      <c r="G12" s="418">
        <f t="shared" si="2"/>
        <v>0.43407350776363446</v>
      </c>
      <c r="H12" s="231">
        <f>H42+H115</f>
        <v>0</v>
      </c>
      <c r="I12" s="231">
        <f>I42+I115</f>
        <v>0</v>
      </c>
      <c r="J12" s="418" t="e">
        <f t="shared" si="3"/>
        <v>#DIV/0!</v>
      </c>
      <c r="K12" s="231">
        <f>K42+K115</f>
        <v>0</v>
      </c>
      <c r="L12" s="231">
        <f>L42+L115</f>
        <v>0</v>
      </c>
      <c r="M12" s="220" t="e">
        <f t="shared" si="4"/>
        <v>#DIV/0!</v>
      </c>
      <c r="N12" s="231">
        <f>N42+N115</f>
        <v>170.34719999999999</v>
      </c>
      <c r="O12" s="231">
        <f>O42+O115</f>
        <v>170.34719999999999</v>
      </c>
      <c r="P12" s="220">
        <f t="shared" si="5"/>
        <v>1</v>
      </c>
      <c r="Q12" s="231">
        <f>Q42+Q115</f>
        <v>505.83920000000001</v>
      </c>
      <c r="R12" s="231">
        <f>R42+R115</f>
        <v>505.83920000000001</v>
      </c>
      <c r="S12" s="220">
        <f t="shared" si="6"/>
        <v>1</v>
      </c>
      <c r="T12" s="231">
        <f>T42+T115</f>
        <v>329.57240000000002</v>
      </c>
      <c r="U12" s="231">
        <f>U42+U115</f>
        <v>329.57240000000002</v>
      </c>
      <c r="V12" s="220">
        <f t="shared" si="7"/>
        <v>1</v>
      </c>
      <c r="W12" s="397">
        <f>W42+W115</f>
        <v>1041.1887999999999</v>
      </c>
      <c r="X12" s="397">
        <f>X42+X115</f>
        <v>1041.1887999999999</v>
      </c>
      <c r="Y12" s="220">
        <f t="shared" si="8"/>
        <v>1</v>
      </c>
      <c r="Z12" s="231">
        <f>Z42+Z115</f>
        <v>1114.3499999999999</v>
      </c>
      <c r="AA12" s="231">
        <f t="shared" ref="AA12:AC12" si="16">AA42+AA115</f>
        <v>0</v>
      </c>
      <c r="AB12" s="231">
        <f t="shared" si="16"/>
        <v>0</v>
      </c>
      <c r="AC12" s="231">
        <f t="shared" si="16"/>
        <v>0</v>
      </c>
      <c r="AD12" s="220" t="e">
        <f t="shared" si="9"/>
        <v>#DIV/0!</v>
      </c>
      <c r="AE12" s="231">
        <f>AE42+AE115</f>
        <v>1000</v>
      </c>
      <c r="AF12" s="231">
        <f t="shared" ref="AF12:AH12" si="17">AF42+AF115</f>
        <v>0</v>
      </c>
      <c r="AG12" s="231">
        <f t="shared" si="17"/>
        <v>0</v>
      </c>
      <c r="AH12" s="231">
        <f t="shared" si="17"/>
        <v>0</v>
      </c>
      <c r="AI12" s="220" t="e">
        <f t="shared" si="10"/>
        <v>#DIV/0!</v>
      </c>
      <c r="AJ12" s="231">
        <f>AJ42+AJ115</f>
        <v>0</v>
      </c>
      <c r="AK12" s="231">
        <f t="shared" ref="AK12:AM12" si="18">AK42+AK115</f>
        <v>0</v>
      </c>
      <c r="AL12" s="231">
        <f t="shared" si="18"/>
        <v>0</v>
      </c>
      <c r="AM12" s="231">
        <f t="shared" si="18"/>
        <v>0</v>
      </c>
      <c r="AN12" s="220" t="e">
        <f t="shared" si="11"/>
        <v>#DIV/0!</v>
      </c>
      <c r="AO12" s="231">
        <f>AO42+AO115</f>
        <v>0</v>
      </c>
      <c r="AP12" s="231">
        <f t="shared" ref="AP12:AR12" si="19">AP42+AP115</f>
        <v>0</v>
      </c>
      <c r="AQ12" s="231">
        <f t="shared" si="19"/>
        <v>0</v>
      </c>
      <c r="AR12" s="231">
        <f t="shared" si="19"/>
        <v>0</v>
      </c>
      <c r="AS12" s="220" t="e">
        <f t="shared" si="12"/>
        <v>#DIV/0!</v>
      </c>
      <c r="AT12" s="231">
        <f>AT42+AT115</f>
        <v>0</v>
      </c>
      <c r="AU12" s="231">
        <f t="shared" ref="AU12:AW12" si="20">AU42+AU115</f>
        <v>0</v>
      </c>
      <c r="AV12" s="231">
        <f t="shared" si="20"/>
        <v>0</v>
      </c>
      <c r="AW12" s="231">
        <f t="shared" si="20"/>
        <v>0</v>
      </c>
      <c r="AX12" s="220" t="e">
        <f t="shared" si="13"/>
        <v>#DIV/0!</v>
      </c>
      <c r="AY12" s="231">
        <f t="shared" ref="AY12:AZ14" si="21">AY42+AY115</f>
        <v>0</v>
      </c>
      <c r="AZ12" s="231">
        <f t="shared" si="21"/>
        <v>0</v>
      </c>
      <c r="BA12" s="220" t="e">
        <f t="shared" si="14"/>
        <v>#DIV/0!</v>
      </c>
      <c r="BB12" s="580"/>
      <c r="BC12" s="222">
        <f>H12+K12+N12+Q12+T12+W12+Z12+AE12+AJ12+AO12+AT12+AY12</f>
        <v>4161.2975999999999</v>
      </c>
    </row>
    <row r="13" spans="1:55" ht="22.5" customHeight="1" thickBot="1" x14ac:dyDescent="0.3">
      <c r="A13" s="634"/>
      <c r="B13" s="635"/>
      <c r="C13" s="635"/>
      <c r="D13" s="107" t="s">
        <v>43</v>
      </c>
      <c r="E13" s="231">
        <f>E43+E89+E116</f>
        <v>155676.19561999998</v>
      </c>
      <c r="F13" s="231">
        <f>F43+F89+F116</f>
        <v>81701.547520000007</v>
      </c>
      <c r="G13" s="418">
        <f t="shared" si="2"/>
        <v>0.5248172155968569</v>
      </c>
      <c r="H13" s="231">
        <f>H43+H116</f>
        <v>149.19999999999999</v>
      </c>
      <c r="I13" s="231">
        <f>I43+I116</f>
        <v>149.19999999999999</v>
      </c>
      <c r="J13" s="418">
        <f t="shared" si="3"/>
        <v>1</v>
      </c>
      <c r="K13" s="231">
        <f>K43+K116</f>
        <v>487.83</v>
      </c>
      <c r="L13" s="231">
        <f>L43+L116</f>
        <v>487.83</v>
      </c>
      <c r="M13" s="220">
        <f t="shared" si="4"/>
        <v>1</v>
      </c>
      <c r="N13" s="231">
        <f>N43+N116</f>
        <v>986.95280000000002</v>
      </c>
      <c r="O13" s="231">
        <f>O43+O116</f>
        <v>986.95280000000002</v>
      </c>
      <c r="P13" s="220">
        <f t="shared" si="5"/>
        <v>1</v>
      </c>
      <c r="Q13" s="231">
        <f>Q43+Q116</f>
        <v>1086.3625200000001</v>
      </c>
      <c r="R13" s="231">
        <f>R43+R116</f>
        <v>1086.3625200000001</v>
      </c>
      <c r="S13" s="220">
        <f t="shared" si="6"/>
        <v>1</v>
      </c>
      <c r="T13" s="231">
        <f>T43+T116</f>
        <v>482.39779999999996</v>
      </c>
      <c r="U13" s="231">
        <f>U43+U116</f>
        <v>482.39779999999996</v>
      </c>
      <c r="V13" s="220">
        <f t="shared" si="7"/>
        <v>1</v>
      </c>
      <c r="W13" s="397">
        <f>W43+W116</f>
        <v>421.80439999999999</v>
      </c>
      <c r="X13" s="397">
        <f t="shared" ref="X13:X14" si="22">X43+X116</f>
        <v>421.80439999999999</v>
      </c>
      <c r="Y13" s="220">
        <f t="shared" si="8"/>
        <v>1</v>
      </c>
      <c r="Z13" s="231">
        <f>Z43+Z116</f>
        <v>756.9</v>
      </c>
      <c r="AA13" s="231">
        <f t="shared" ref="AA13:AC13" si="23">AA43+AA116</f>
        <v>0</v>
      </c>
      <c r="AB13" s="231">
        <f t="shared" si="23"/>
        <v>0</v>
      </c>
      <c r="AC13" s="231">
        <f t="shared" si="23"/>
        <v>0</v>
      </c>
      <c r="AD13" s="220" t="e">
        <f t="shared" si="9"/>
        <v>#DIV/0!</v>
      </c>
      <c r="AE13" s="231">
        <f>AE43+AE116</f>
        <v>916</v>
      </c>
      <c r="AF13" s="231">
        <f t="shared" ref="AF13:AH13" si="24">AF43+AF116</f>
        <v>0</v>
      </c>
      <c r="AG13" s="231">
        <f t="shared" si="24"/>
        <v>0</v>
      </c>
      <c r="AH13" s="231">
        <f t="shared" si="24"/>
        <v>0</v>
      </c>
      <c r="AI13" s="220" t="e">
        <f t="shared" si="10"/>
        <v>#DIV/0!</v>
      </c>
      <c r="AJ13" s="231">
        <f>AJ43+AJ116</f>
        <v>421.7</v>
      </c>
      <c r="AK13" s="231">
        <f t="shared" ref="AK13:AM13" si="25">AK43+AK116</f>
        <v>0</v>
      </c>
      <c r="AL13" s="231">
        <f t="shared" si="25"/>
        <v>0</v>
      </c>
      <c r="AM13" s="231">
        <f t="shared" si="25"/>
        <v>0</v>
      </c>
      <c r="AN13" s="220" t="e">
        <f t="shared" si="11"/>
        <v>#DIV/0!</v>
      </c>
      <c r="AO13" s="231">
        <f>AO43+AO116</f>
        <v>330</v>
      </c>
      <c r="AP13" s="231">
        <f t="shared" ref="AP13:AR13" si="26">AP43+AP116</f>
        <v>0</v>
      </c>
      <c r="AQ13" s="231">
        <f t="shared" si="26"/>
        <v>0</v>
      </c>
      <c r="AR13" s="231">
        <f t="shared" si="26"/>
        <v>0</v>
      </c>
      <c r="AS13" s="220" t="e">
        <f t="shared" si="12"/>
        <v>#DIV/0!</v>
      </c>
      <c r="AT13" s="231">
        <f>AT43+AT116</f>
        <v>425.40499999999997</v>
      </c>
      <c r="AU13" s="231">
        <f t="shared" ref="AU13:AW13" si="27">AU43+AU116</f>
        <v>0</v>
      </c>
      <c r="AV13" s="231">
        <f t="shared" si="27"/>
        <v>0</v>
      </c>
      <c r="AW13" s="231">
        <f t="shared" si="27"/>
        <v>0</v>
      </c>
      <c r="AX13" s="220" t="e">
        <f t="shared" si="13"/>
        <v>#DIV/0!</v>
      </c>
      <c r="AY13" s="231">
        <f>AY43+AY116</f>
        <v>380.67500000000001</v>
      </c>
      <c r="AZ13" s="231">
        <f t="shared" si="21"/>
        <v>0</v>
      </c>
      <c r="BA13" s="220">
        <f t="shared" si="14"/>
        <v>0</v>
      </c>
      <c r="BB13" s="580"/>
      <c r="BC13" s="222">
        <f>H13+K13+N13+Q13+T13+W13+Z13+AE13+AJ13+AO13+AT13+AY13</f>
        <v>6845.2275199999995</v>
      </c>
    </row>
    <row r="14" spans="1:55" ht="30.6" customHeight="1" thickBot="1" x14ac:dyDescent="0.3">
      <c r="A14" s="634"/>
      <c r="B14" s="635"/>
      <c r="C14" s="636"/>
      <c r="D14" s="233" t="s">
        <v>267</v>
      </c>
      <c r="E14" s="231">
        <f>E44+E90+E121</f>
        <v>8027</v>
      </c>
      <c r="F14" s="231">
        <f>F44+F90+F121</f>
        <v>2616.72469</v>
      </c>
      <c r="G14" s="418">
        <f t="shared" si="2"/>
        <v>0.32599036875545034</v>
      </c>
      <c r="H14" s="232">
        <v>0</v>
      </c>
      <c r="I14" s="232">
        <v>0</v>
      </c>
      <c r="J14" s="418" t="e">
        <f t="shared" si="3"/>
        <v>#DIV/0!</v>
      </c>
      <c r="K14" s="232">
        <v>0</v>
      </c>
      <c r="L14" s="232">
        <v>0</v>
      </c>
      <c r="M14" s="220" t="e">
        <f t="shared" si="4"/>
        <v>#DIV/0!</v>
      </c>
      <c r="N14" s="232">
        <v>0</v>
      </c>
      <c r="O14" s="232">
        <v>0</v>
      </c>
      <c r="P14" s="220" t="e">
        <f t="shared" si="5"/>
        <v>#DIV/0!</v>
      </c>
      <c r="Q14" s="232">
        <v>0</v>
      </c>
      <c r="R14" s="232">
        <v>0</v>
      </c>
      <c r="S14" s="220" t="e">
        <f t="shared" si="6"/>
        <v>#DIV/0!</v>
      </c>
      <c r="T14" s="232">
        <v>0</v>
      </c>
      <c r="U14" s="232">
        <v>0</v>
      </c>
      <c r="V14" s="220" t="e">
        <f t="shared" si="7"/>
        <v>#DIV/0!</v>
      </c>
      <c r="W14" s="398">
        <v>0</v>
      </c>
      <c r="X14" s="397">
        <f t="shared" si="22"/>
        <v>1246.6959999999999</v>
      </c>
      <c r="Y14" s="220" t="e">
        <f t="shared" si="8"/>
        <v>#DIV/0!</v>
      </c>
      <c r="Z14" s="232">
        <v>0</v>
      </c>
      <c r="AA14" s="232" t="e">
        <f>AA139+AA144</f>
        <v>#VALUE!</v>
      </c>
      <c r="AB14" s="232" t="e">
        <f>AB139+AB144</f>
        <v>#VALUE!</v>
      </c>
      <c r="AC14" s="232" t="e">
        <f>AC139+AC144</f>
        <v>#VALUE!</v>
      </c>
      <c r="AD14" s="220" t="e">
        <f t="shared" si="9"/>
        <v>#VALUE!</v>
      </c>
      <c r="AE14" s="232">
        <v>0</v>
      </c>
      <c r="AF14" s="232">
        <v>0</v>
      </c>
      <c r="AG14" s="232">
        <v>0</v>
      </c>
      <c r="AH14" s="232">
        <v>0</v>
      </c>
      <c r="AI14" s="220" t="e">
        <f t="shared" si="10"/>
        <v>#DIV/0!</v>
      </c>
      <c r="AJ14" s="232">
        <v>0</v>
      </c>
      <c r="AK14" s="232">
        <v>0</v>
      </c>
      <c r="AL14" s="232">
        <v>0</v>
      </c>
      <c r="AM14" s="232">
        <v>0</v>
      </c>
      <c r="AN14" s="220" t="e">
        <f t="shared" si="11"/>
        <v>#DIV/0!</v>
      </c>
      <c r="AO14" s="232">
        <v>0</v>
      </c>
      <c r="AP14" s="232">
        <v>0</v>
      </c>
      <c r="AQ14" s="232">
        <v>0</v>
      </c>
      <c r="AR14" s="232">
        <v>0</v>
      </c>
      <c r="AS14" s="220" t="e">
        <f t="shared" si="12"/>
        <v>#DIV/0!</v>
      </c>
      <c r="AT14" s="232">
        <v>0</v>
      </c>
      <c r="AU14" s="232">
        <v>0</v>
      </c>
      <c r="AV14" s="232">
        <v>0</v>
      </c>
      <c r="AW14" s="232">
        <v>0</v>
      </c>
      <c r="AX14" s="220" t="e">
        <f t="shared" si="13"/>
        <v>#DIV/0!</v>
      </c>
      <c r="AY14" s="231">
        <f t="shared" si="21"/>
        <v>0</v>
      </c>
      <c r="AZ14" s="231">
        <f t="shared" si="21"/>
        <v>0</v>
      </c>
      <c r="BA14" s="220" t="e">
        <f t="shared" si="14"/>
        <v>#DIV/0!</v>
      </c>
      <c r="BB14" s="580"/>
      <c r="BC14" s="222">
        <f t="shared" si="15"/>
        <v>0</v>
      </c>
    </row>
    <row r="15" spans="1:55" ht="18.75" hidden="1" customHeight="1" thickBot="1" x14ac:dyDescent="0.3">
      <c r="A15" s="646" t="s">
        <v>304</v>
      </c>
      <c r="B15" s="637"/>
      <c r="C15" s="638"/>
      <c r="D15" s="234" t="s">
        <v>41</v>
      </c>
      <c r="E15" s="235">
        <v>0</v>
      </c>
      <c r="F15" s="235">
        <f t="shared" ref="F15" si="28">F16+F17+F18</f>
        <v>0</v>
      </c>
      <c r="G15" s="441" t="e">
        <f t="shared" si="2"/>
        <v>#DIV/0!</v>
      </c>
      <c r="H15" s="454"/>
      <c r="I15" s="454"/>
      <c r="J15" s="419"/>
      <c r="K15" s="454"/>
      <c r="L15" s="454"/>
      <c r="M15" s="236"/>
      <c r="N15" s="454"/>
      <c r="O15" s="454"/>
      <c r="P15" s="236"/>
      <c r="Q15" s="454"/>
      <c r="R15" s="454"/>
      <c r="S15" s="236"/>
      <c r="T15" s="454"/>
      <c r="U15" s="454"/>
      <c r="V15" s="235"/>
      <c r="W15" s="399"/>
      <c r="X15" s="399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579"/>
      <c r="BC15" s="222">
        <f t="shared" si="15"/>
        <v>0</v>
      </c>
    </row>
    <row r="16" spans="1:55" ht="33.6" hidden="1" customHeight="1" thickBot="1" x14ac:dyDescent="0.3">
      <c r="A16" s="647"/>
      <c r="B16" s="640"/>
      <c r="C16" s="641"/>
      <c r="D16" s="100" t="s">
        <v>2</v>
      </c>
      <c r="E16" s="237">
        <v>0</v>
      </c>
      <c r="F16" s="238"/>
      <c r="G16" s="441" t="e">
        <f t="shared" si="2"/>
        <v>#DIV/0!</v>
      </c>
      <c r="H16" s="451"/>
      <c r="I16" s="336"/>
      <c r="J16" s="420"/>
      <c r="K16" s="336"/>
      <c r="L16" s="475"/>
      <c r="M16" s="240"/>
      <c r="N16" s="336"/>
      <c r="O16" s="336"/>
      <c r="P16" s="240"/>
      <c r="Q16" s="336"/>
      <c r="R16" s="336"/>
      <c r="S16" s="240"/>
      <c r="T16" s="336"/>
      <c r="U16" s="336"/>
      <c r="V16" s="239"/>
      <c r="W16" s="400"/>
      <c r="X16" s="400"/>
      <c r="Y16" s="239"/>
      <c r="Z16" s="239"/>
      <c r="AA16" s="242"/>
      <c r="AB16" s="243"/>
      <c r="AC16" s="244"/>
      <c r="AD16" s="239"/>
      <c r="AE16" s="241"/>
      <c r="AF16" s="242"/>
      <c r="AG16" s="244"/>
      <c r="AH16" s="239"/>
      <c r="AI16" s="239"/>
      <c r="AJ16" s="241"/>
      <c r="AK16" s="242"/>
      <c r="AL16" s="243"/>
      <c r="AM16" s="239"/>
      <c r="AN16" s="239"/>
      <c r="AO16" s="245"/>
      <c r="AP16" s="242"/>
      <c r="AQ16" s="243"/>
      <c r="AR16" s="239"/>
      <c r="AS16" s="239"/>
      <c r="AT16" s="245"/>
      <c r="AU16" s="242"/>
      <c r="AV16" s="242"/>
      <c r="AW16" s="239"/>
      <c r="AX16" s="239"/>
      <c r="AY16" s="243"/>
      <c r="AZ16" s="239"/>
      <c r="BA16" s="239"/>
      <c r="BB16" s="616"/>
      <c r="BC16" s="222">
        <f t="shared" si="15"/>
        <v>0</v>
      </c>
    </row>
    <row r="17" spans="1:55" ht="26.25" hidden="1" customHeight="1" thickBot="1" x14ac:dyDescent="0.3">
      <c r="A17" s="647"/>
      <c r="B17" s="640"/>
      <c r="C17" s="641"/>
      <c r="D17" s="103" t="s">
        <v>43</v>
      </c>
      <c r="E17" s="237">
        <v>0</v>
      </c>
      <c r="F17" s="237">
        <v>0</v>
      </c>
      <c r="G17" s="441" t="e">
        <f t="shared" si="2"/>
        <v>#DIV/0!</v>
      </c>
      <c r="H17" s="451"/>
      <c r="I17" s="451"/>
      <c r="J17" s="421"/>
      <c r="K17" s="451"/>
      <c r="L17" s="451"/>
      <c r="M17" s="246"/>
      <c r="N17" s="451"/>
      <c r="O17" s="451"/>
      <c r="P17" s="246"/>
      <c r="Q17" s="451"/>
      <c r="R17" s="451"/>
      <c r="S17" s="246"/>
      <c r="T17" s="451"/>
      <c r="U17" s="451"/>
      <c r="V17" s="237"/>
      <c r="W17" s="395"/>
      <c r="X17" s="395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616"/>
      <c r="BC17" s="222">
        <f t="shared" si="15"/>
        <v>0</v>
      </c>
    </row>
    <row r="18" spans="1:55" ht="34.9" hidden="1" customHeight="1" thickBot="1" x14ac:dyDescent="0.3">
      <c r="A18" s="647"/>
      <c r="B18" s="648"/>
      <c r="C18" s="641"/>
      <c r="D18" s="104" t="s">
        <v>267</v>
      </c>
      <c r="E18" s="237">
        <v>0</v>
      </c>
      <c r="F18" s="238"/>
      <c r="G18" s="441" t="e">
        <f t="shared" si="2"/>
        <v>#DIV/0!</v>
      </c>
      <c r="H18" s="451">
        <v>0</v>
      </c>
      <c r="I18" s="455"/>
      <c r="J18" s="422"/>
      <c r="K18" s="455"/>
      <c r="L18" s="476"/>
      <c r="M18" s="247"/>
      <c r="N18" s="455"/>
      <c r="O18" s="455"/>
      <c r="P18" s="247"/>
      <c r="Q18" s="455"/>
      <c r="R18" s="455"/>
      <c r="S18" s="247"/>
      <c r="T18" s="455"/>
      <c r="U18" s="455"/>
      <c r="V18" s="238"/>
      <c r="W18" s="401"/>
      <c r="X18" s="401"/>
      <c r="Y18" s="238"/>
      <c r="Z18" s="238"/>
      <c r="AA18" s="249"/>
      <c r="AB18" s="250"/>
      <c r="AC18" s="251"/>
      <c r="AD18" s="238"/>
      <c r="AE18" s="248"/>
      <c r="AF18" s="249"/>
      <c r="AG18" s="251"/>
      <c r="AH18" s="238"/>
      <c r="AI18" s="238"/>
      <c r="AJ18" s="248"/>
      <c r="AK18" s="249"/>
      <c r="AL18" s="250"/>
      <c r="AM18" s="238"/>
      <c r="AN18" s="238"/>
      <c r="AO18" s="252"/>
      <c r="AP18" s="249"/>
      <c r="AQ18" s="250"/>
      <c r="AR18" s="238"/>
      <c r="AS18" s="238"/>
      <c r="AT18" s="252"/>
      <c r="AU18" s="253"/>
      <c r="AV18" s="253"/>
      <c r="AW18" s="238"/>
      <c r="AX18" s="238"/>
      <c r="AY18" s="253"/>
      <c r="AZ18" s="238"/>
      <c r="BA18" s="238"/>
      <c r="BB18" s="616"/>
      <c r="BC18" s="222">
        <f t="shared" si="15"/>
        <v>0</v>
      </c>
    </row>
    <row r="19" spans="1:55" ht="34.9" customHeight="1" thickBot="1" x14ac:dyDescent="0.3">
      <c r="A19" s="622" t="s">
        <v>273</v>
      </c>
      <c r="B19" s="622"/>
      <c r="C19" s="623"/>
      <c r="D19" s="234" t="s">
        <v>41</v>
      </c>
      <c r="E19" s="254">
        <f>E20+E21+E22+E23</f>
        <v>12488.400119999998</v>
      </c>
      <c r="F19" s="254">
        <f t="shared" ref="F19:BA19" si="29">F20+F21+F22+F23</f>
        <v>5961.4951199999996</v>
      </c>
      <c r="G19" s="441">
        <f t="shared" si="2"/>
        <v>0.47736259750780635</v>
      </c>
      <c r="H19" s="456">
        <f t="shared" si="29"/>
        <v>149.19999999999999</v>
      </c>
      <c r="I19" s="456">
        <f t="shared" si="29"/>
        <v>149.19999999999999</v>
      </c>
      <c r="J19" s="423" t="e">
        <f t="shared" si="29"/>
        <v>#DIV/0!</v>
      </c>
      <c r="K19" s="456">
        <f t="shared" si="29"/>
        <v>487.83</v>
      </c>
      <c r="L19" s="456">
        <f t="shared" si="29"/>
        <v>487.83</v>
      </c>
      <c r="M19" s="255" t="e">
        <f t="shared" si="29"/>
        <v>#DIV/0!</v>
      </c>
      <c r="N19" s="456">
        <f t="shared" si="29"/>
        <v>986.95280000000002</v>
      </c>
      <c r="O19" s="456">
        <f t="shared" si="29"/>
        <v>944.36599999999999</v>
      </c>
      <c r="P19" s="255">
        <f t="shared" si="29"/>
        <v>0</v>
      </c>
      <c r="Q19" s="456">
        <f t="shared" si="29"/>
        <v>1892.20172</v>
      </c>
      <c r="R19" s="456">
        <f t="shared" si="29"/>
        <v>959.90592000000004</v>
      </c>
      <c r="S19" s="255">
        <f t="shared" si="29"/>
        <v>0</v>
      </c>
      <c r="T19" s="456">
        <f t="shared" si="29"/>
        <v>811.97019999999998</v>
      </c>
      <c r="U19" s="456">
        <f t="shared" si="29"/>
        <v>345.2072</v>
      </c>
      <c r="V19" s="254">
        <f t="shared" si="29"/>
        <v>0</v>
      </c>
      <c r="W19" s="402">
        <f t="shared" si="29"/>
        <v>1462.9931999999999</v>
      </c>
      <c r="X19" s="402">
        <f t="shared" si="29"/>
        <v>216.2972</v>
      </c>
      <c r="Y19" s="254">
        <f t="shared" si="29"/>
        <v>0</v>
      </c>
      <c r="Z19" s="254">
        <f t="shared" si="29"/>
        <v>1871.25</v>
      </c>
      <c r="AA19" s="254">
        <f t="shared" si="29"/>
        <v>0</v>
      </c>
      <c r="AB19" s="254">
        <f t="shared" si="29"/>
        <v>0</v>
      </c>
      <c r="AC19" s="254">
        <f t="shared" si="29"/>
        <v>0</v>
      </c>
      <c r="AD19" s="254">
        <f t="shared" si="29"/>
        <v>0</v>
      </c>
      <c r="AE19" s="254">
        <f t="shared" si="29"/>
        <v>2861.5</v>
      </c>
      <c r="AF19" s="254">
        <f t="shared" si="29"/>
        <v>0</v>
      </c>
      <c r="AG19" s="254">
        <f t="shared" si="29"/>
        <v>0</v>
      </c>
      <c r="AH19" s="254">
        <f t="shared" si="29"/>
        <v>0</v>
      </c>
      <c r="AI19" s="254">
        <f t="shared" si="29"/>
        <v>0</v>
      </c>
      <c r="AJ19" s="254">
        <f t="shared" si="29"/>
        <v>421.7</v>
      </c>
      <c r="AK19" s="254">
        <f t="shared" si="29"/>
        <v>0</v>
      </c>
      <c r="AL19" s="254">
        <f t="shared" si="29"/>
        <v>0</v>
      </c>
      <c r="AM19" s="254">
        <f t="shared" si="29"/>
        <v>0</v>
      </c>
      <c r="AN19" s="254">
        <f t="shared" si="29"/>
        <v>0</v>
      </c>
      <c r="AO19" s="254">
        <f t="shared" si="29"/>
        <v>330</v>
      </c>
      <c r="AP19" s="254">
        <f t="shared" si="29"/>
        <v>0</v>
      </c>
      <c r="AQ19" s="254">
        <f t="shared" si="29"/>
        <v>0</v>
      </c>
      <c r="AR19" s="254">
        <f t="shared" si="29"/>
        <v>0</v>
      </c>
      <c r="AS19" s="254">
        <f t="shared" si="29"/>
        <v>0</v>
      </c>
      <c r="AT19" s="254">
        <f t="shared" si="29"/>
        <v>425.40499999999997</v>
      </c>
      <c r="AU19" s="254">
        <f t="shared" si="29"/>
        <v>0</v>
      </c>
      <c r="AV19" s="254">
        <f t="shared" si="29"/>
        <v>0</v>
      </c>
      <c r="AW19" s="254">
        <f t="shared" si="29"/>
        <v>0</v>
      </c>
      <c r="AX19" s="254">
        <f t="shared" si="29"/>
        <v>0</v>
      </c>
      <c r="AY19" s="254">
        <f t="shared" si="29"/>
        <v>380.67500000000001</v>
      </c>
      <c r="AZ19" s="254">
        <f t="shared" si="29"/>
        <v>0</v>
      </c>
      <c r="BA19" s="254">
        <f t="shared" si="29"/>
        <v>0</v>
      </c>
      <c r="BB19" s="616"/>
      <c r="BC19" s="222">
        <f t="shared" si="15"/>
        <v>12081.67792</v>
      </c>
    </row>
    <row r="20" spans="1:55" ht="34.9" hidden="1" customHeight="1" x14ac:dyDescent="0.25">
      <c r="A20" s="624"/>
      <c r="B20" s="624"/>
      <c r="C20" s="625"/>
      <c r="D20" s="102" t="s">
        <v>37</v>
      </c>
      <c r="E20" s="256">
        <f>E41</f>
        <v>0</v>
      </c>
      <c r="F20" s="238"/>
      <c r="G20" s="441" t="e">
        <f t="shared" si="2"/>
        <v>#DIV/0!</v>
      </c>
      <c r="H20" s="453">
        <f>H41</f>
        <v>0</v>
      </c>
      <c r="I20" s="455"/>
      <c r="J20" s="422"/>
      <c r="K20" s="455"/>
      <c r="L20" s="476"/>
      <c r="M20" s="247"/>
      <c r="N20" s="455"/>
      <c r="O20" s="455"/>
      <c r="P20" s="247"/>
      <c r="Q20" s="455"/>
      <c r="R20" s="455"/>
      <c r="S20" s="247"/>
      <c r="T20" s="455"/>
      <c r="U20" s="455"/>
      <c r="V20" s="238"/>
      <c r="W20" s="401"/>
      <c r="X20" s="401"/>
      <c r="Y20" s="238"/>
      <c r="Z20" s="238"/>
      <c r="AA20" s="249"/>
      <c r="AB20" s="250"/>
      <c r="AC20" s="251"/>
      <c r="AD20" s="238"/>
      <c r="AE20" s="248"/>
      <c r="AF20" s="249"/>
      <c r="AG20" s="251"/>
      <c r="AH20" s="238"/>
      <c r="AI20" s="238"/>
      <c r="AJ20" s="248"/>
      <c r="AK20" s="249"/>
      <c r="AL20" s="250"/>
      <c r="AM20" s="238"/>
      <c r="AN20" s="238"/>
      <c r="AO20" s="252"/>
      <c r="AP20" s="249"/>
      <c r="AQ20" s="250"/>
      <c r="AR20" s="238"/>
      <c r="AS20" s="238"/>
      <c r="AT20" s="252"/>
      <c r="AU20" s="253"/>
      <c r="AV20" s="253"/>
      <c r="AW20" s="238"/>
      <c r="AX20" s="238"/>
      <c r="AY20" s="253"/>
      <c r="AZ20" s="238"/>
      <c r="BA20" s="238"/>
      <c r="BB20" s="616"/>
      <c r="BC20" s="222">
        <f t="shared" si="15"/>
        <v>0</v>
      </c>
    </row>
    <row r="21" spans="1:55" ht="34.9" customHeight="1" thickBot="1" x14ac:dyDescent="0.3">
      <c r="A21" s="624"/>
      <c r="B21" s="624"/>
      <c r="C21" s="625"/>
      <c r="D21" s="100" t="s">
        <v>2</v>
      </c>
      <c r="E21" s="256">
        <f>E42+E115</f>
        <v>5406.7975999999999</v>
      </c>
      <c r="F21" s="256">
        <f>F42+F115</f>
        <v>2346.9476</v>
      </c>
      <c r="G21" s="441">
        <f t="shared" si="2"/>
        <v>0.43407350776363446</v>
      </c>
      <c r="H21" s="453">
        <f t="shared" ref="E21:S23" si="30">H42</f>
        <v>0</v>
      </c>
      <c r="I21" s="453">
        <f t="shared" si="30"/>
        <v>0</v>
      </c>
      <c r="J21" s="424">
        <f t="shared" si="30"/>
        <v>0</v>
      </c>
      <c r="K21" s="453">
        <f t="shared" si="30"/>
        <v>0</v>
      </c>
      <c r="L21" s="453">
        <f t="shared" si="30"/>
        <v>0</v>
      </c>
      <c r="M21" s="257">
        <f t="shared" si="30"/>
        <v>0</v>
      </c>
      <c r="N21" s="453">
        <f t="shared" si="30"/>
        <v>0</v>
      </c>
      <c r="O21" s="453">
        <f t="shared" si="30"/>
        <v>0</v>
      </c>
      <c r="P21" s="257">
        <f t="shared" si="30"/>
        <v>0</v>
      </c>
      <c r="Q21" s="453">
        <f>Q119+Q123+Q126</f>
        <v>805.83920000000001</v>
      </c>
      <c r="R21" s="453">
        <f t="shared" si="30"/>
        <v>0</v>
      </c>
      <c r="S21" s="257">
        <f t="shared" si="30"/>
        <v>0</v>
      </c>
      <c r="T21" s="453">
        <f>T119+T123</f>
        <v>329.57240000000002</v>
      </c>
      <c r="U21" s="453">
        <f t="shared" ref="U21:BA22" si="31">U42</f>
        <v>0</v>
      </c>
      <c r="V21" s="256">
        <f t="shared" si="31"/>
        <v>0</v>
      </c>
      <c r="W21" s="398">
        <f>W119+W123</f>
        <v>1041.1887999999999</v>
      </c>
      <c r="X21" s="398">
        <f t="shared" si="31"/>
        <v>0</v>
      </c>
      <c r="Y21" s="256">
        <f t="shared" si="31"/>
        <v>0</v>
      </c>
      <c r="Z21" s="256">
        <f>Z119+Z123</f>
        <v>1114.3499999999999</v>
      </c>
      <c r="AA21" s="256">
        <f t="shared" si="31"/>
        <v>0</v>
      </c>
      <c r="AB21" s="256">
        <f t="shared" si="31"/>
        <v>0</v>
      </c>
      <c r="AC21" s="256">
        <f t="shared" si="31"/>
        <v>0</v>
      </c>
      <c r="AD21" s="256">
        <f t="shared" si="31"/>
        <v>0</v>
      </c>
      <c r="AE21" s="256">
        <f>AE119+AE123</f>
        <v>1945.5</v>
      </c>
      <c r="AF21" s="256">
        <f t="shared" si="31"/>
        <v>0</v>
      </c>
      <c r="AG21" s="256">
        <f t="shared" si="31"/>
        <v>0</v>
      </c>
      <c r="AH21" s="256">
        <f t="shared" si="31"/>
        <v>0</v>
      </c>
      <c r="AI21" s="256">
        <f t="shared" si="31"/>
        <v>0</v>
      </c>
      <c r="AJ21" s="256">
        <f>AJ119+AJ123</f>
        <v>0</v>
      </c>
      <c r="AK21" s="256">
        <f t="shared" si="31"/>
        <v>0</v>
      </c>
      <c r="AL21" s="256">
        <f t="shared" si="31"/>
        <v>0</v>
      </c>
      <c r="AM21" s="256">
        <f t="shared" si="31"/>
        <v>0</v>
      </c>
      <c r="AN21" s="256">
        <f t="shared" si="31"/>
        <v>0</v>
      </c>
      <c r="AO21" s="256">
        <f>AO119+AO123</f>
        <v>0</v>
      </c>
      <c r="AP21" s="256">
        <f t="shared" si="31"/>
        <v>0</v>
      </c>
      <c r="AQ21" s="256">
        <f t="shared" si="31"/>
        <v>0</v>
      </c>
      <c r="AR21" s="256">
        <f t="shared" si="31"/>
        <v>0</v>
      </c>
      <c r="AS21" s="256">
        <f t="shared" si="31"/>
        <v>0</v>
      </c>
      <c r="AT21" s="256">
        <f>AT119+AT123</f>
        <v>0</v>
      </c>
      <c r="AU21" s="256">
        <f t="shared" si="31"/>
        <v>0</v>
      </c>
      <c r="AV21" s="256">
        <f t="shared" si="31"/>
        <v>0</v>
      </c>
      <c r="AW21" s="256">
        <f t="shared" si="31"/>
        <v>0</v>
      </c>
      <c r="AX21" s="256">
        <f t="shared" si="31"/>
        <v>0</v>
      </c>
      <c r="AY21" s="256">
        <f>AY119+AY123</f>
        <v>0</v>
      </c>
      <c r="AZ21" s="256">
        <f t="shared" si="31"/>
        <v>0</v>
      </c>
      <c r="BA21" s="256">
        <f t="shared" si="31"/>
        <v>0</v>
      </c>
      <c r="BB21" s="616"/>
      <c r="BC21" s="222">
        <f>H21+K21+N21+Q21+T21+W21+Z21+AE21+AJ21+AO21+AT21+AY21</f>
        <v>5236.4503999999997</v>
      </c>
    </row>
    <row r="22" spans="1:55" ht="22.5" customHeight="1" thickBot="1" x14ac:dyDescent="0.3">
      <c r="A22" s="624"/>
      <c r="B22" s="624"/>
      <c r="C22" s="625"/>
      <c r="D22" s="103" t="s">
        <v>43</v>
      </c>
      <c r="E22" s="256">
        <f>E43+E116</f>
        <v>7081.6025199999995</v>
      </c>
      <c r="F22" s="256">
        <f>F43+F116</f>
        <v>3614.5475199999996</v>
      </c>
      <c r="G22" s="441">
        <f t="shared" si="2"/>
        <v>0.51041378131457171</v>
      </c>
      <c r="H22" s="453">
        <f>H43+H116</f>
        <v>149.19999999999999</v>
      </c>
      <c r="I22" s="453">
        <f t="shared" si="30"/>
        <v>149.19999999999999</v>
      </c>
      <c r="J22" s="424" t="e">
        <f t="shared" si="30"/>
        <v>#DIV/0!</v>
      </c>
      <c r="K22" s="453">
        <f>K43+K116</f>
        <v>487.83</v>
      </c>
      <c r="L22" s="453">
        <f t="shared" si="30"/>
        <v>487.83</v>
      </c>
      <c r="M22" s="257" t="e">
        <f t="shared" si="30"/>
        <v>#DIV/0!</v>
      </c>
      <c r="N22" s="453">
        <f>N43+N116</f>
        <v>986.95280000000002</v>
      </c>
      <c r="O22" s="453">
        <f t="shared" si="30"/>
        <v>944.36599999999999</v>
      </c>
      <c r="P22" s="257">
        <f t="shared" si="30"/>
        <v>0</v>
      </c>
      <c r="Q22" s="453">
        <f>Q43+Q116</f>
        <v>1086.3625200000001</v>
      </c>
      <c r="R22" s="453">
        <f t="shared" si="30"/>
        <v>959.90592000000004</v>
      </c>
      <c r="S22" s="257">
        <f t="shared" si="30"/>
        <v>0</v>
      </c>
      <c r="T22" s="453">
        <f>T43+T116</f>
        <v>482.39779999999996</v>
      </c>
      <c r="U22" s="453">
        <f t="shared" si="31"/>
        <v>345.2072</v>
      </c>
      <c r="V22" s="256">
        <f t="shared" si="31"/>
        <v>0</v>
      </c>
      <c r="W22" s="398">
        <f>W43+W116</f>
        <v>421.80439999999999</v>
      </c>
      <c r="X22" s="398">
        <f t="shared" si="31"/>
        <v>216.2972</v>
      </c>
      <c r="Y22" s="256">
        <f t="shared" si="31"/>
        <v>0</v>
      </c>
      <c r="Z22" s="256">
        <f>Z43+Z116</f>
        <v>756.9</v>
      </c>
      <c r="AA22" s="256">
        <f t="shared" si="31"/>
        <v>0</v>
      </c>
      <c r="AB22" s="256">
        <f t="shared" si="31"/>
        <v>0</v>
      </c>
      <c r="AC22" s="256">
        <f t="shared" si="31"/>
        <v>0</v>
      </c>
      <c r="AD22" s="256">
        <f t="shared" si="31"/>
        <v>0</v>
      </c>
      <c r="AE22" s="256">
        <f>AE43+AE116</f>
        <v>916</v>
      </c>
      <c r="AF22" s="256">
        <f t="shared" si="31"/>
        <v>0</v>
      </c>
      <c r="AG22" s="256">
        <f t="shared" si="31"/>
        <v>0</v>
      </c>
      <c r="AH22" s="256">
        <f t="shared" si="31"/>
        <v>0</v>
      </c>
      <c r="AI22" s="256">
        <f t="shared" si="31"/>
        <v>0</v>
      </c>
      <c r="AJ22" s="256">
        <f>AJ43+AJ116</f>
        <v>421.7</v>
      </c>
      <c r="AK22" s="256">
        <f t="shared" si="31"/>
        <v>0</v>
      </c>
      <c r="AL22" s="256">
        <f t="shared" si="31"/>
        <v>0</v>
      </c>
      <c r="AM22" s="256">
        <f t="shared" si="31"/>
        <v>0</v>
      </c>
      <c r="AN22" s="256">
        <f t="shared" si="31"/>
        <v>0</v>
      </c>
      <c r="AO22" s="256">
        <f>AO43+AO116</f>
        <v>330</v>
      </c>
      <c r="AP22" s="256">
        <f t="shared" si="31"/>
        <v>0</v>
      </c>
      <c r="AQ22" s="256">
        <f t="shared" si="31"/>
        <v>0</v>
      </c>
      <c r="AR22" s="256">
        <f t="shared" si="31"/>
        <v>0</v>
      </c>
      <c r="AS22" s="256">
        <f t="shared" si="31"/>
        <v>0</v>
      </c>
      <c r="AT22" s="256">
        <f>AT43+AT116</f>
        <v>425.40499999999997</v>
      </c>
      <c r="AU22" s="256">
        <f t="shared" si="31"/>
        <v>0</v>
      </c>
      <c r="AV22" s="256">
        <f t="shared" si="31"/>
        <v>0</v>
      </c>
      <c r="AW22" s="256">
        <f t="shared" si="31"/>
        <v>0</v>
      </c>
      <c r="AX22" s="256">
        <f t="shared" si="31"/>
        <v>0</v>
      </c>
      <c r="AY22" s="256">
        <f>AY43+AY116</f>
        <v>380.67500000000001</v>
      </c>
      <c r="AZ22" s="256">
        <f t="shared" si="31"/>
        <v>0</v>
      </c>
      <c r="BA22" s="256">
        <f t="shared" si="31"/>
        <v>0</v>
      </c>
      <c r="BB22" s="616"/>
      <c r="BC22" s="222">
        <f t="shared" si="15"/>
        <v>6845.2275199999995</v>
      </c>
    </row>
    <row r="23" spans="1:55" ht="34.9" hidden="1" customHeight="1" x14ac:dyDescent="0.25">
      <c r="A23" s="626"/>
      <c r="B23" s="626"/>
      <c r="C23" s="627"/>
      <c r="D23" s="104" t="s">
        <v>267</v>
      </c>
      <c r="E23" s="256">
        <f t="shared" si="30"/>
        <v>0</v>
      </c>
      <c r="F23" s="238"/>
      <c r="G23" s="441" t="e">
        <f t="shared" si="2"/>
        <v>#DIV/0!</v>
      </c>
      <c r="H23" s="453">
        <f t="shared" ref="H23" si="32">H44</f>
        <v>0</v>
      </c>
      <c r="I23" s="455"/>
      <c r="J23" s="422"/>
      <c r="K23" s="455"/>
      <c r="L23" s="476"/>
      <c r="M23" s="247"/>
      <c r="N23" s="455"/>
      <c r="O23" s="455"/>
      <c r="P23" s="247"/>
      <c r="Q23" s="455"/>
      <c r="R23" s="455"/>
      <c r="S23" s="247"/>
      <c r="T23" s="455"/>
      <c r="U23" s="455"/>
      <c r="V23" s="238"/>
      <c r="W23" s="401"/>
      <c r="X23" s="401"/>
      <c r="Y23" s="238"/>
      <c r="Z23" s="238"/>
      <c r="AA23" s="249"/>
      <c r="AB23" s="250"/>
      <c r="AC23" s="251"/>
      <c r="AD23" s="238"/>
      <c r="AE23" s="248"/>
      <c r="AF23" s="249"/>
      <c r="AG23" s="251"/>
      <c r="AH23" s="238"/>
      <c r="AI23" s="238"/>
      <c r="AJ23" s="248"/>
      <c r="AK23" s="249"/>
      <c r="AL23" s="250"/>
      <c r="AM23" s="238"/>
      <c r="AN23" s="238"/>
      <c r="AO23" s="252"/>
      <c r="AP23" s="249"/>
      <c r="AQ23" s="250"/>
      <c r="AR23" s="238"/>
      <c r="AS23" s="238"/>
      <c r="AT23" s="252"/>
      <c r="AU23" s="253"/>
      <c r="AV23" s="253"/>
      <c r="AW23" s="238"/>
      <c r="AX23" s="238"/>
      <c r="AY23" s="253"/>
      <c r="AZ23" s="238"/>
      <c r="BA23" s="238"/>
      <c r="BB23" s="616"/>
      <c r="BC23" s="222">
        <f t="shared" si="15"/>
        <v>0</v>
      </c>
    </row>
    <row r="24" spans="1:55" ht="34.9" hidden="1" customHeight="1" x14ac:dyDescent="0.25">
      <c r="A24" s="622" t="s">
        <v>275</v>
      </c>
      <c r="B24" s="628"/>
      <c r="C24" s="629"/>
      <c r="D24" s="234" t="s">
        <v>41</v>
      </c>
      <c r="E24" s="248"/>
      <c r="F24" s="238"/>
      <c r="G24" s="441" t="e">
        <f t="shared" si="2"/>
        <v>#DIV/0!</v>
      </c>
      <c r="H24" s="453"/>
      <c r="I24" s="455"/>
      <c r="J24" s="422"/>
      <c r="K24" s="455"/>
      <c r="L24" s="476"/>
      <c r="M24" s="247"/>
      <c r="N24" s="455"/>
      <c r="O24" s="455"/>
      <c r="P24" s="247"/>
      <c r="Q24" s="455"/>
      <c r="R24" s="455"/>
      <c r="S24" s="247"/>
      <c r="T24" s="455"/>
      <c r="U24" s="455"/>
      <c r="V24" s="238"/>
      <c r="W24" s="401"/>
      <c r="X24" s="401"/>
      <c r="Y24" s="238"/>
      <c r="Z24" s="238"/>
      <c r="AA24" s="249"/>
      <c r="AB24" s="250"/>
      <c r="AC24" s="251"/>
      <c r="AD24" s="238"/>
      <c r="AE24" s="248"/>
      <c r="AF24" s="249"/>
      <c r="AG24" s="251"/>
      <c r="AH24" s="238"/>
      <c r="AI24" s="238"/>
      <c r="AJ24" s="248"/>
      <c r="AK24" s="249"/>
      <c r="AL24" s="250"/>
      <c r="AM24" s="238"/>
      <c r="AN24" s="238"/>
      <c r="AO24" s="252"/>
      <c r="AP24" s="249"/>
      <c r="AQ24" s="250"/>
      <c r="AR24" s="238"/>
      <c r="AS24" s="238"/>
      <c r="AT24" s="252"/>
      <c r="AU24" s="253"/>
      <c r="AV24" s="253"/>
      <c r="AW24" s="238"/>
      <c r="AX24" s="238"/>
      <c r="AY24" s="253"/>
      <c r="AZ24" s="238"/>
      <c r="BA24" s="238"/>
      <c r="BB24" s="616"/>
      <c r="BC24" s="222">
        <f t="shared" si="15"/>
        <v>0</v>
      </c>
    </row>
    <row r="25" spans="1:55" ht="34.9" hidden="1" customHeight="1" x14ac:dyDescent="0.25">
      <c r="A25" s="591"/>
      <c r="B25" s="591"/>
      <c r="C25" s="630"/>
      <c r="D25" s="102" t="s">
        <v>37</v>
      </c>
      <c r="E25" s="248"/>
      <c r="F25" s="238"/>
      <c r="G25" s="441" t="e">
        <f t="shared" si="2"/>
        <v>#DIV/0!</v>
      </c>
      <c r="H25" s="453"/>
      <c r="I25" s="455"/>
      <c r="J25" s="422"/>
      <c r="K25" s="455"/>
      <c r="L25" s="476"/>
      <c r="M25" s="247"/>
      <c r="N25" s="455"/>
      <c r="O25" s="455"/>
      <c r="P25" s="247"/>
      <c r="Q25" s="455"/>
      <c r="R25" s="455"/>
      <c r="S25" s="247"/>
      <c r="T25" s="455"/>
      <c r="U25" s="455"/>
      <c r="V25" s="238"/>
      <c r="W25" s="401"/>
      <c r="X25" s="401"/>
      <c r="Y25" s="238"/>
      <c r="Z25" s="238"/>
      <c r="AA25" s="249"/>
      <c r="AB25" s="250"/>
      <c r="AC25" s="251"/>
      <c r="AD25" s="238"/>
      <c r="AE25" s="248"/>
      <c r="AF25" s="249"/>
      <c r="AG25" s="251"/>
      <c r="AH25" s="238"/>
      <c r="AI25" s="238"/>
      <c r="AJ25" s="248"/>
      <c r="AK25" s="249"/>
      <c r="AL25" s="250"/>
      <c r="AM25" s="238"/>
      <c r="AN25" s="238"/>
      <c r="AO25" s="252"/>
      <c r="AP25" s="249"/>
      <c r="AQ25" s="250"/>
      <c r="AR25" s="238"/>
      <c r="AS25" s="238"/>
      <c r="AT25" s="252"/>
      <c r="AU25" s="253"/>
      <c r="AV25" s="253"/>
      <c r="AW25" s="238"/>
      <c r="AX25" s="238"/>
      <c r="AY25" s="253"/>
      <c r="AZ25" s="238"/>
      <c r="BA25" s="238"/>
      <c r="BB25" s="616"/>
      <c r="BC25" s="222">
        <f t="shared" si="15"/>
        <v>0</v>
      </c>
    </row>
    <row r="26" spans="1:55" ht="34.9" hidden="1" customHeight="1" x14ac:dyDescent="0.25">
      <c r="A26" s="591"/>
      <c r="B26" s="591"/>
      <c r="C26" s="630"/>
      <c r="D26" s="100" t="s">
        <v>2</v>
      </c>
      <c r="E26" s="248"/>
      <c r="F26" s="238"/>
      <c r="G26" s="441" t="e">
        <f t="shared" si="2"/>
        <v>#DIV/0!</v>
      </c>
      <c r="H26" s="453"/>
      <c r="I26" s="455"/>
      <c r="J26" s="422"/>
      <c r="K26" s="455"/>
      <c r="L26" s="476"/>
      <c r="M26" s="247"/>
      <c r="N26" s="455"/>
      <c r="O26" s="455"/>
      <c r="P26" s="247"/>
      <c r="Q26" s="455"/>
      <c r="R26" s="455"/>
      <c r="S26" s="247"/>
      <c r="T26" s="455"/>
      <c r="U26" s="455"/>
      <c r="V26" s="238"/>
      <c r="W26" s="401"/>
      <c r="X26" s="401"/>
      <c r="Y26" s="238"/>
      <c r="Z26" s="238"/>
      <c r="AA26" s="249"/>
      <c r="AB26" s="250"/>
      <c r="AC26" s="251"/>
      <c r="AD26" s="238"/>
      <c r="AE26" s="248"/>
      <c r="AF26" s="249"/>
      <c r="AG26" s="251"/>
      <c r="AH26" s="238"/>
      <c r="AI26" s="238"/>
      <c r="AJ26" s="248"/>
      <c r="AK26" s="249"/>
      <c r="AL26" s="250"/>
      <c r="AM26" s="238"/>
      <c r="AN26" s="238"/>
      <c r="AO26" s="252"/>
      <c r="AP26" s="249"/>
      <c r="AQ26" s="250"/>
      <c r="AR26" s="238"/>
      <c r="AS26" s="238"/>
      <c r="AT26" s="252"/>
      <c r="AU26" s="253"/>
      <c r="AV26" s="253"/>
      <c r="AW26" s="238"/>
      <c r="AX26" s="238"/>
      <c r="AY26" s="253"/>
      <c r="AZ26" s="238"/>
      <c r="BA26" s="238"/>
      <c r="BB26" s="616"/>
      <c r="BC26" s="222">
        <f t="shared" si="15"/>
        <v>0</v>
      </c>
    </row>
    <row r="27" spans="1:55" ht="34.9" hidden="1" customHeight="1" x14ac:dyDescent="0.25">
      <c r="A27" s="591"/>
      <c r="B27" s="591"/>
      <c r="C27" s="630"/>
      <c r="D27" s="103" t="s">
        <v>43</v>
      </c>
      <c r="E27" s="248"/>
      <c r="F27" s="238"/>
      <c r="G27" s="441" t="e">
        <f t="shared" si="2"/>
        <v>#DIV/0!</v>
      </c>
      <c r="H27" s="453"/>
      <c r="I27" s="455"/>
      <c r="J27" s="422"/>
      <c r="K27" s="455"/>
      <c r="L27" s="476"/>
      <c r="M27" s="247"/>
      <c r="N27" s="455"/>
      <c r="O27" s="455"/>
      <c r="P27" s="247"/>
      <c r="Q27" s="455"/>
      <c r="R27" s="455"/>
      <c r="S27" s="247"/>
      <c r="T27" s="455"/>
      <c r="U27" s="455"/>
      <c r="V27" s="238"/>
      <c r="W27" s="401"/>
      <c r="X27" s="401"/>
      <c r="Y27" s="238"/>
      <c r="Z27" s="238"/>
      <c r="AA27" s="249"/>
      <c r="AB27" s="250"/>
      <c r="AC27" s="251"/>
      <c r="AD27" s="238"/>
      <c r="AE27" s="248"/>
      <c r="AF27" s="249"/>
      <c r="AG27" s="251"/>
      <c r="AH27" s="238"/>
      <c r="AI27" s="238"/>
      <c r="AJ27" s="248"/>
      <c r="AK27" s="249"/>
      <c r="AL27" s="250"/>
      <c r="AM27" s="238"/>
      <c r="AN27" s="238"/>
      <c r="AO27" s="252"/>
      <c r="AP27" s="249"/>
      <c r="AQ27" s="250"/>
      <c r="AR27" s="238"/>
      <c r="AS27" s="238"/>
      <c r="AT27" s="252"/>
      <c r="AU27" s="253"/>
      <c r="AV27" s="253"/>
      <c r="AW27" s="238"/>
      <c r="AX27" s="238"/>
      <c r="AY27" s="253"/>
      <c r="AZ27" s="238"/>
      <c r="BA27" s="238"/>
      <c r="BB27" s="616"/>
      <c r="BC27" s="222">
        <f t="shared" si="15"/>
        <v>0</v>
      </c>
    </row>
    <row r="28" spans="1:55" ht="34.9" hidden="1" customHeight="1" x14ac:dyDescent="0.25">
      <c r="A28" s="591"/>
      <c r="B28" s="591"/>
      <c r="C28" s="630"/>
      <c r="D28" s="104" t="s">
        <v>267</v>
      </c>
      <c r="E28" s="248"/>
      <c r="F28" s="238"/>
      <c r="G28" s="441" t="e">
        <f t="shared" si="2"/>
        <v>#DIV/0!</v>
      </c>
      <c r="H28" s="453"/>
      <c r="I28" s="455"/>
      <c r="J28" s="422"/>
      <c r="K28" s="455"/>
      <c r="L28" s="476"/>
      <c r="M28" s="247"/>
      <c r="N28" s="455"/>
      <c r="O28" s="455"/>
      <c r="P28" s="247"/>
      <c r="Q28" s="455"/>
      <c r="R28" s="455"/>
      <c r="S28" s="247"/>
      <c r="T28" s="455"/>
      <c r="U28" s="455"/>
      <c r="V28" s="238"/>
      <c r="W28" s="401"/>
      <c r="X28" s="401"/>
      <c r="Y28" s="238"/>
      <c r="Z28" s="238"/>
      <c r="AA28" s="249"/>
      <c r="AB28" s="250"/>
      <c r="AC28" s="251"/>
      <c r="AD28" s="238"/>
      <c r="AE28" s="248"/>
      <c r="AF28" s="249"/>
      <c r="AG28" s="251"/>
      <c r="AH28" s="238"/>
      <c r="AI28" s="238"/>
      <c r="AJ28" s="248"/>
      <c r="AK28" s="249"/>
      <c r="AL28" s="250"/>
      <c r="AM28" s="238"/>
      <c r="AN28" s="238"/>
      <c r="AO28" s="252"/>
      <c r="AP28" s="249"/>
      <c r="AQ28" s="250"/>
      <c r="AR28" s="238"/>
      <c r="AS28" s="238"/>
      <c r="AT28" s="252"/>
      <c r="AU28" s="253"/>
      <c r="AV28" s="253"/>
      <c r="AW28" s="238"/>
      <c r="AX28" s="238"/>
      <c r="AY28" s="253"/>
      <c r="AZ28" s="238"/>
      <c r="BA28" s="238"/>
      <c r="BB28" s="616"/>
      <c r="BC28" s="222">
        <f t="shared" si="15"/>
        <v>0</v>
      </c>
    </row>
    <row r="29" spans="1:55" ht="17.25" hidden="1" customHeight="1" x14ac:dyDescent="0.25">
      <c r="A29" s="605" t="s">
        <v>273</v>
      </c>
      <c r="B29" s="637"/>
      <c r="C29" s="638"/>
      <c r="D29" s="234" t="s">
        <v>41</v>
      </c>
      <c r="E29" s="258"/>
      <c r="F29" s="259"/>
      <c r="G29" s="441" t="e">
        <f t="shared" si="2"/>
        <v>#DIV/0!</v>
      </c>
      <c r="H29" s="454"/>
      <c r="I29" s="335"/>
      <c r="J29" s="425"/>
      <c r="K29" s="335"/>
      <c r="L29" s="477"/>
      <c r="M29" s="260"/>
      <c r="N29" s="335"/>
      <c r="O29" s="335"/>
      <c r="P29" s="260"/>
      <c r="Q29" s="335"/>
      <c r="R29" s="335"/>
      <c r="S29" s="260"/>
      <c r="T29" s="335"/>
      <c r="U29" s="335"/>
      <c r="V29" s="259"/>
      <c r="W29" s="403"/>
      <c r="X29" s="403"/>
      <c r="Y29" s="259"/>
      <c r="Z29" s="259"/>
      <c r="AA29" s="261"/>
      <c r="AB29" s="262"/>
      <c r="AC29" s="263"/>
      <c r="AD29" s="259"/>
      <c r="AE29" s="258"/>
      <c r="AF29" s="261"/>
      <c r="AG29" s="263"/>
      <c r="AH29" s="259"/>
      <c r="AI29" s="259"/>
      <c r="AJ29" s="258"/>
      <c r="AK29" s="261"/>
      <c r="AL29" s="262"/>
      <c r="AM29" s="259"/>
      <c r="AN29" s="259"/>
      <c r="AO29" s="264"/>
      <c r="AP29" s="261"/>
      <c r="AQ29" s="262"/>
      <c r="AR29" s="259"/>
      <c r="AS29" s="259"/>
      <c r="AT29" s="264"/>
      <c r="AU29" s="265"/>
      <c r="AV29" s="265"/>
      <c r="AW29" s="259"/>
      <c r="AX29" s="259"/>
      <c r="AY29" s="258"/>
      <c r="AZ29" s="259"/>
      <c r="BA29" s="259"/>
      <c r="BB29" s="616"/>
      <c r="BC29" s="222">
        <f t="shared" si="15"/>
        <v>0</v>
      </c>
    </row>
    <row r="30" spans="1:55" ht="32.25" hidden="1" thickBot="1" x14ac:dyDescent="0.3">
      <c r="A30" s="639"/>
      <c r="B30" s="640"/>
      <c r="C30" s="641"/>
      <c r="D30" s="100" t="s">
        <v>37</v>
      </c>
      <c r="E30" s="266"/>
      <c r="F30" s="267"/>
      <c r="G30" s="441" t="e">
        <f t="shared" si="2"/>
        <v>#DIV/0!</v>
      </c>
      <c r="H30" s="451"/>
      <c r="I30" s="452"/>
      <c r="J30" s="426"/>
      <c r="K30" s="452"/>
      <c r="L30" s="478"/>
      <c r="M30" s="269"/>
      <c r="N30" s="452"/>
      <c r="O30" s="452"/>
      <c r="P30" s="269"/>
      <c r="Q30" s="452"/>
      <c r="R30" s="452"/>
      <c r="S30" s="269"/>
      <c r="T30" s="452"/>
      <c r="U30" s="452"/>
      <c r="V30" s="268"/>
      <c r="W30" s="396"/>
      <c r="X30" s="396"/>
      <c r="Y30" s="268"/>
      <c r="Z30" s="268"/>
      <c r="AA30" s="271"/>
      <c r="AB30" s="272"/>
      <c r="AC30" s="273"/>
      <c r="AD30" s="268"/>
      <c r="AE30" s="270"/>
      <c r="AF30" s="271"/>
      <c r="AG30" s="273"/>
      <c r="AH30" s="268"/>
      <c r="AI30" s="268"/>
      <c r="AJ30" s="270"/>
      <c r="AK30" s="271"/>
      <c r="AL30" s="272"/>
      <c r="AM30" s="268"/>
      <c r="AN30" s="268"/>
      <c r="AO30" s="274"/>
      <c r="AP30" s="271"/>
      <c r="AQ30" s="272"/>
      <c r="AR30" s="268"/>
      <c r="AS30" s="268"/>
      <c r="AT30" s="274"/>
      <c r="AU30" s="275"/>
      <c r="AV30" s="275"/>
      <c r="AW30" s="268"/>
      <c r="AX30" s="268"/>
      <c r="AY30" s="275"/>
      <c r="AZ30" s="268"/>
      <c r="BA30" s="268"/>
      <c r="BB30" s="616"/>
      <c r="BC30" s="222">
        <f t="shared" si="15"/>
        <v>0</v>
      </c>
    </row>
    <row r="31" spans="1:55" ht="31.15" hidden="1" customHeight="1" x14ac:dyDescent="0.25">
      <c r="A31" s="639"/>
      <c r="B31" s="640"/>
      <c r="C31" s="641"/>
      <c r="D31" s="100" t="s">
        <v>2</v>
      </c>
      <c r="E31" s="248"/>
      <c r="F31" s="238"/>
      <c r="G31" s="441" t="e">
        <f t="shared" si="2"/>
        <v>#DIV/0!</v>
      </c>
      <c r="H31" s="457"/>
      <c r="I31" s="336"/>
      <c r="J31" s="420"/>
      <c r="K31" s="336"/>
      <c r="L31" s="475"/>
      <c r="M31" s="240"/>
      <c r="N31" s="336"/>
      <c r="O31" s="336"/>
      <c r="P31" s="240"/>
      <c r="Q31" s="336"/>
      <c r="R31" s="336"/>
      <c r="S31" s="240"/>
      <c r="T31" s="336"/>
      <c r="U31" s="336"/>
      <c r="V31" s="239"/>
      <c r="W31" s="400"/>
      <c r="X31" s="400"/>
      <c r="Y31" s="239"/>
      <c r="Z31" s="239"/>
      <c r="AA31" s="242"/>
      <c r="AB31" s="243"/>
      <c r="AC31" s="244"/>
      <c r="AD31" s="239"/>
      <c r="AE31" s="241"/>
      <c r="AF31" s="242"/>
      <c r="AG31" s="244"/>
      <c r="AH31" s="239"/>
      <c r="AI31" s="239"/>
      <c r="AJ31" s="241"/>
      <c r="AK31" s="242"/>
      <c r="AL31" s="243"/>
      <c r="AM31" s="239"/>
      <c r="AN31" s="239"/>
      <c r="AO31" s="245"/>
      <c r="AP31" s="242"/>
      <c r="AQ31" s="243"/>
      <c r="AR31" s="239"/>
      <c r="AS31" s="239"/>
      <c r="AT31" s="245"/>
      <c r="AU31" s="242"/>
      <c r="AV31" s="242"/>
      <c r="AW31" s="239"/>
      <c r="AX31" s="239"/>
      <c r="AY31" s="242"/>
      <c r="AZ31" s="239"/>
      <c r="BA31" s="239"/>
      <c r="BB31" s="616"/>
      <c r="BC31" s="222">
        <f t="shared" si="15"/>
        <v>0</v>
      </c>
    </row>
    <row r="32" spans="1:55" ht="15.75" hidden="1" thickBot="1" x14ac:dyDescent="0.3">
      <c r="A32" s="639"/>
      <c r="B32" s="640"/>
      <c r="C32" s="641"/>
      <c r="D32" s="101" t="s">
        <v>43</v>
      </c>
      <c r="E32" s="248"/>
      <c r="F32" s="238"/>
      <c r="G32" s="441" t="e">
        <f t="shared" si="2"/>
        <v>#DIV/0!</v>
      </c>
      <c r="H32" s="453"/>
      <c r="I32" s="455"/>
      <c r="J32" s="422"/>
      <c r="K32" s="455"/>
      <c r="L32" s="476"/>
      <c r="M32" s="247"/>
      <c r="N32" s="455"/>
      <c r="O32" s="455"/>
      <c r="P32" s="247"/>
      <c r="Q32" s="455"/>
      <c r="R32" s="455"/>
      <c r="S32" s="247"/>
      <c r="T32" s="455"/>
      <c r="U32" s="455"/>
      <c r="V32" s="238"/>
      <c r="W32" s="401"/>
      <c r="X32" s="401"/>
      <c r="Y32" s="238"/>
      <c r="Z32" s="238"/>
      <c r="AA32" s="249"/>
      <c r="AB32" s="250"/>
      <c r="AC32" s="251"/>
      <c r="AD32" s="238"/>
      <c r="AE32" s="248"/>
      <c r="AF32" s="249"/>
      <c r="AG32" s="251"/>
      <c r="AH32" s="238"/>
      <c r="AI32" s="238"/>
      <c r="AJ32" s="248"/>
      <c r="AK32" s="249"/>
      <c r="AL32" s="250"/>
      <c r="AM32" s="238"/>
      <c r="AN32" s="238"/>
      <c r="AO32" s="252"/>
      <c r="AP32" s="249"/>
      <c r="AQ32" s="250"/>
      <c r="AR32" s="238"/>
      <c r="AS32" s="238"/>
      <c r="AT32" s="252"/>
      <c r="AU32" s="253"/>
      <c r="AV32" s="253"/>
      <c r="AW32" s="238"/>
      <c r="AX32" s="238"/>
      <c r="AY32" s="249"/>
      <c r="AZ32" s="238"/>
      <c r="BA32" s="238"/>
      <c r="BB32" s="616"/>
      <c r="BC32" s="222">
        <f t="shared" si="15"/>
        <v>0</v>
      </c>
    </row>
    <row r="33" spans="1:55" s="277" customFormat="1" ht="37.15" hidden="1" customHeight="1" x14ac:dyDescent="0.25">
      <c r="A33" s="642"/>
      <c r="B33" s="643"/>
      <c r="C33" s="644"/>
      <c r="D33" s="276" t="s">
        <v>267</v>
      </c>
      <c r="E33" s="268"/>
      <c r="F33" s="268"/>
      <c r="G33" s="441" t="e">
        <f t="shared" si="2"/>
        <v>#DIV/0!</v>
      </c>
      <c r="H33" s="451"/>
      <c r="I33" s="452"/>
      <c r="J33" s="426"/>
      <c r="K33" s="452"/>
      <c r="L33" s="478"/>
      <c r="M33" s="269"/>
      <c r="N33" s="452"/>
      <c r="O33" s="452"/>
      <c r="P33" s="269"/>
      <c r="Q33" s="452"/>
      <c r="R33" s="452"/>
      <c r="S33" s="269"/>
      <c r="T33" s="452"/>
      <c r="U33" s="452"/>
      <c r="V33" s="268"/>
      <c r="W33" s="396"/>
      <c r="X33" s="396"/>
      <c r="Y33" s="268"/>
      <c r="Z33" s="268"/>
      <c r="AA33" s="271"/>
      <c r="AB33" s="272"/>
      <c r="AC33" s="273"/>
      <c r="AD33" s="268"/>
      <c r="AE33" s="270"/>
      <c r="AF33" s="271"/>
      <c r="AG33" s="273"/>
      <c r="AH33" s="268"/>
      <c r="AI33" s="268"/>
      <c r="AJ33" s="270"/>
      <c r="AK33" s="271"/>
      <c r="AL33" s="272"/>
      <c r="AM33" s="268"/>
      <c r="AN33" s="268"/>
      <c r="AO33" s="274"/>
      <c r="AP33" s="271"/>
      <c r="AQ33" s="272"/>
      <c r="AR33" s="268"/>
      <c r="AS33" s="268"/>
      <c r="AT33" s="274"/>
      <c r="AU33" s="275"/>
      <c r="AV33" s="275"/>
      <c r="AW33" s="268"/>
      <c r="AX33" s="268"/>
      <c r="AY33" s="271"/>
      <c r="AZ33" s="268"/>
      <c r="BA33" s="268"/>
      <c r="BB33" s="616"/>
      <c r="BC33" s="222">
        <f t="shared" si="15"/>
        <v>0</v>
      </c>
    </row>
    <row r="34" spans="1:55" ht="37.15" customHeight="1" thickBot="1" x14ac:dyDescent="0.3">
      <c r="A34" s="605" t="s">
        <v>271</v>
      </c>
      <c r="B34" s="606"/>
      <c r="C34" s="607"/>
      <c r="D34" s="234" t="s">
        <v>41</v>
      </c>
      <c r="E34" s="278">
        <f>E37+E38</f>
        <v>156621.5931</v>
      </c>
      <c r="F34" s="278">
        <f>F37+F38</f>
        <v>80703.724690000003</v>
      </c>
      <c r="G34" s="441">
        <f t="shared" si="2"/>
        <v>0.51527840505665246</v>
      </c>
      <c r="H34" s="458" t="s">
        <v>272</v>
      </c>
      <c r="I34" s="459" t="s">
        <v>272</v>
      </c>
      <c r="J34" s="427" t="s">
        <v>272</v>
      </c>
      <c r="K34" s="459" t="s">
        <v>272</v>
      </c>
      <c r="L34" s="458" t="s">
        <v>272</v>
      </c>
      <c r="M34" s="282" t="s">
        <v>272</v>
      </c>
      <c r="N34" s="458" t="s">
        <v>272</v>
      </c>
      <c r="O34" s="459" t="s">
        <v>272</v>
      </c>
      <c r="P34" s="281" t="s">
        <v>272</v>
      </c>
      <c r="Q34" s="459" t="s">
        <v>272</v>
      </c>
      <c r="R34" s="458" t="s">
        <v>272</v>
      </c>
      <c r="S34" s="282" t="s">
        <v>272</v>
      </c>
      <c r="T34" s="458" t="s">
        <v>272</v>
      </c>
      <c r="U34" s="459" t="s">
        <v>272</v>
      </c>
      <c r="V34" s="279" t="s">
        <v>272</v>
      </c>
      <c r="W34" s="405" t="s">
        <v>272</v>
      </c>
      <c r="X34" s="404" t="s">
        <v>272</v>
      </c>
      <c r="Y34" s="280" t="s">
        <v>272</v>
      </c>
      <c r="Z34" s="279" t="s">
        <v>272</v>
      </c>
      <c r="AA34" s="280" t="s">
        <v>272</v>
      </c>
      <c r="AB34" s="279" t="s">
        <v>272</v>
      </c>
      <c r="AC34" s="280" t="s">
        <v>272</v>
      </c>
      <c r="AD34" s="279" t="s">
        <v>272</v>
      </c>
      <c r="AE34" s="280" t="s">
        <v>272</v>
      </c>
      <c r="AF34" s="279" t="s">
        <v>272</v>
      </c>
      <c r="AG34" s="280" t="s">
        <v>272</v>
      </c>
      <c r="AH34" s="279" t="s">
        <v>272</v>
      </c>
      <c r="AI34" s="280" t="s">
        <v>272</v>
      </c>
      <c r="AJ34" s="279" t="s">
        <v>272</v>
      </c>
      <c r="AK34" s="280" t="s">
        <v>272</v>
      </c>
      <c r="AL34" s="279" t="s">
        <v>272</v>
      </c>
      <c r="AM34" s="280" t="s">
        <v>272</v>
      </c>
      <c r="AN34" s="279" t="s">
        <v>272</v>
      </c>
      <c r="AO34" s="280" t="s">
        <v>272</v>
      </c>
      <c r="AP34" s="279" t="s">
        <v>272</v>
      </c>
      <c r="AQ34" s="280" t="s">
        <v>272</v>
      </c>
      <c r="AR34" s="279" t="s">
        <v>272</v>
      </c>
      <c r="AS34" s="280" t="s">
        <v>272</v>
      </c>
      <c r="AT34" s="279" t="s">
        <v>272</v>
      </c>
      <c r="AU34" s="280" t="s">
        <v>272</v>
      </c>
      <c r="AV34" s="279" t="s">
        <v>272</v>
      </c>
      <c r="AW34" s="280" t="s">
        <v>272</v>
      </c>
      <c r="AX34" s="279" t="s">
        <v>272</v>
      </c>
      <c r="AY34" s="280" t="s">
        <v>272</v>
      </c>
      <c r="AZ34" s="279" t="s">
        <v>272</v>
      </c>
      <c r="BA34" s="280" t="s">
        <v>272</v>
      </c>
      <c r="BB34" s="283"/>
      <c r="BC34" s="222"/>
    </row>
    <row r="35" spans="1:55" ht="37.15" hidden="1" customHeight="1" x14ac:dyDescent="0.25">
      <c r="A35" s="284"/>
      <c r="B35" s="285"/>
      <c r="C35" s="286"/>
      <c r="D35" s="100" t="s">
        <v>37</v>
      </c>
      <c r="E35" s="287"/>
      <c r="F35" s="288"/>
      <c r="G35" s="441" t="e">
        <f t="shared" si="2"/>
        <v>#DIV/0!</v>
      </c>
      <c r="H35" s="458" t="s">
        <v>272</v>
      </c>
      <c r="I35" s="459" t="s">
        <v>272</v>
      </c>
      <c r="J35" s="427" t="s">
        <v>272</v>
      </c>
      <c r="K35" s="459" t="s">
        <v>272</v>
      </c>
      <c r="L35" s="458" t="s">
        <v>272</v>
      </c>
      <c r="M35" s="282" t="s">
        <v>272</v>
      </c>
      <c r="N35" s="458" t="s">
        <v>272</v>
      </c>
      <c r="O35" s="459" t="s">
        <v>272</v>
      </c>
      <c r="P35" s="281" t="s">
        <v>272</v>
      </c>
      <c r="Q35" s="459" t="s">
        <v>272</v>
      </c>
      <c r="R35" s="458" t="s">
        <v>272</v>
      </c>
      <c r="S35" s="282" t="s">
        <v>272</v>
      </c>
      <c r="T35" s="458" t="s">
        <v>272</v>
      </c>
      <c r="U35" s="459" t="s">
        <v>272</v>
      </c>
      <c r="V35" s="279" t="s">
        <v>272</v>
      </c>
      <c r="W35" s="405" t="s">
        <v>272</v>
      </c>
      <c r="X35" s="404" t="s">
        <v>272</v>
      </c>
      <c r="Y35" s="280" t="s">
        <v>272</v>
      </c>
      <c r="Z35" s="279" t="s">
        <v>272</v>
      </c>
      <c r="AA35" s="280" t="s">
        <v>272</v>
      </c>
      <c r="AB35" s="279" t="s">
        <v>272</v>
      </c>
      <c r="AC35" s="280" t="s">
        <v>272</v>
      </c>
      <c r="AD35" s="279" t="s">
        <v>272</v>
      </c>
      <c r="AE35" s="280" t="s">
        <v>272</v>
      </c>
      <c r="AF35" s="279" t="s">
        <v>272</v>
      </c>
      <c r="AG35" s="280" t="s">
        <v>272</v>
      </c>
      <c r="AH35" s="279" t="s">
        <v>272</v>
      </c>
      <c r="AI35" s="280" t="s">
        <v>272</v>
      </c>
      <c r="AJ35" s="279" t="s">
        <v>272</v>
      </c>
      <c r="AK35" s="280" t="s">
        <v>272</v>
      </c>
      <c r="AL35" s="279" t="s">
        <v>272</v>
      </c>
      <c r="AM35" s="280" t="s">
        <v>272</v>
      </c>
      <c r="AN35" s="279" t="s">
        <v>272</v>
      </c>
      <c r="AO35" s="280" t="s">
        <v>272</v>
      </c>
      <c r="AP35" s="279" t="s">
        <v>272</v>
      </c>
      <c r="AQ35" s="280" t="s">
        <v>272</v>
      </c>
      <c r="AR35" s="279" t="s">
        <v>272</v>
      </c>
      <c r="AS35" s="280" t="s">
        <v>272</v>
      </c>
      <c r="AT35" s="279" t="s">
        <v>272</v>
      </c>
      <c r="AU35" s="280" t="s">
        <v>272</v>
      </c>
      <c r="AV35" s="279" t="s">
        <v>272</v>
      </c>
      <c r="AW35" s="280" t="s">
        <v>272</v>
      </c>
      <c r="AX35" s="279" t="s">
        <v>272</v>
      </c>
      <c r="AY35" s="280" t="s">
        <v>272</v>
      </c>
      <c r="AZ35" s="279" t="s">
        <v>272</v>
      </c>
      <c r="BA35" s="280" t="s">
        <v>272</v>
      </c>
      <c r="BB35" s="283"/>
      <c r="BC35" s="222"/>
    </row>
    <row r="36" spans="1:55" ht="37.15" customHeight="1" thickBot="1" x14ac:dyDescent="0.3">
      <c r="A36" s="284"/>
      <c r="B36" s="285"/>
      <c r="C36" s="286"/>
      <c r="D36" s="100" t="s">
        <v>2</v>
      </c>
      <c r="E36" s="289"/>
      <c r="F36" s="290"/>
      <c r="G36" s="441"/>
      <c r="H36" s="458" t="s">
        <v>272</v>
      </c>
      <c r="I36" s="459" t="s">
        <v>272</v>
      </c>
      <c r="J36" s="427" t="s">
        <v>272</v>
      </c>
      <c r="K36" s="459" t="s">
        <v>272</v>
      </c>
      <c r="L36" s="458" t="s">
        <v>272</v>
      </c>
      <c r="M36" s="282" t="s">
        <v>272</v>
      </c>
      <c r="N36" s="458" t="s">
        <v>272</v>
      </c>
      <c r="O36" s="459" t="s">
        <v>272</v>
      </c>
      <c r="P36" s="281" t="s">
        <v>272</v>
      </c>
      <c r="Q36" s="459" t="s">
        <v>272</v>
      </c>
      <c r="R36" s="458" t="s">
        <v>272</v>
      </c>
      <c r="S36" s="282" t="s">
        <v>272</v>
      </c>
      <c r="T36" s="458" t="s">
        <v>272</v>
      </c>
      <c r="U36" s="459" t="s">
        <v>272</v>
      </c>
      <c r="V36" s="279" t="s">
        <v>272</v>
      </c>
      <c r="W36" s="405" t="s">
        <v>272</v>
      </c>
      <c r="X36" s="404" t="s">
        <v>272</v>
      </c>
      <c r="Y36" s="280" t="s">
        <v>272</v>
      </c>
      <c r="Z36" s="279" t="s">
        <v>272</v>
      </c>
      <c r="AA36" s="280" t="s">
        <v>272</v>
      </c>
      <c r="AB36" s="279" t="s">
        <v>272</v>
      </c>
      <c r="AC36" s="280" t="s">
        <v>272</v>
      </c>
      <c r="AD36" s="279" t="s">
        <v>272</v>
      </c>
      <c r="AE36" s="280" t="s">
        <v>272</v>
      </c>
      <c r="AF36" s="279" t="s">
        <v>272</v>
      </c>
      <c r="AG36" s="280" t="s">
        <v>272</v>
      </c>
      <c r="AH36" s="279" t="s">
        <v>272</v>
      </c>
      <c r="AI36" s="280" t="s">
        <v>272</v>
      </c>
      <c r="AJ36" s="279" t="s">
        <v>272</v>
      </c>
      <c r="AK36" s="280" t="s">
        <v>272</v>
      </c>
      <c r="AL36" s="279" t="s">
        <v>272</v>
      </c>
      <c r="AM36" s="280" t="s">
        <v>272</v>
      </c>
      <c r="AN36" s="279" t="s">
        <v>272</v>
      </c>
      <c r="AO36" s="280" t="s">
        <v>272</v>
      </c>
      <c r="AP36" s="279" t="s">
        <v>272</v>
      </c>
      <c r="AQ36" s="280" t="s">
        <v>272</v>
      </c>
      <c r="AR36" s="279" t="s">
        <v>272</v>
      </c>
      <c r="AS36" s="280" t="s">
        <v>272</v>
      </c>
      <c r="AT36" s="279" t="s">
        <v>272</v>
      </c>
      <c r="AU36" s="280" t="s">
        <v>272</v>
      </c>
      <c r="AV36" s="279" t="s">
        <v>272</v>
      </c>
      <c r="AW36" s="280" t="s">
        <v>272</v>
      </c>
      <c r="AX36" s="279" t="s">
        <v>272</v>
      </c>
      <c r="AY36" s="280" t="s">
        <v>272</v>
      </c>
      <c r="AZ36" s="279" t="s">
        <v>272</v>
      </c>
      <c r="BA36" s="280" t="s">
        <v>272</v>
      </c>
      <c r="BB36" s="283"/>
      <c r="BC36" s="222"/>
    </row>
    <row r="37" spans="1:55" ht="27.75" customHeight="1" thickBot="1" x14ac:dyDescent="0.3">
      <c r="A37" s="284"/>
      <c r="B37" s="285"/>
      <c r="C37" s="286"/>
      <c r="D37" s="101" t="s">
        <v>43</v>
      </c>
      <c r="E37" s="289">
        <f>E89</f>
        <v>148594.5931</v>
      </c>
      <c r="F37" s="289">
        <f>F89</f>
        <v>78087</v>
      </c>
      <c r="G37" s="441">
        <f t="shared" si="2"/>
        <v>0.52550364297205376</v>
      </c>
      <c r="H37" s="458" t="s">
        <v>272</v>
      </c>
      <c r="I37" s="459" t="s">
        <v>272</v>
      </c>
      <c r="J37" s="427" t="s">
        <v>272</v>
      </c>
      <c r="K37" s="459" t="s">
        <v>272</v>
      </c>
      <c r="L37" s="458" t="s">
        <v>272</v>
      </c>
      <c r="M37" s="282" t="s">
        <v>272</v>
      </c>
      <c r="N37" s="458" t="s">
        <v>272</v>
      </c>
      <c r="O37" s="459" t="s">
        <v>272</v>
      </c>
      <c r="P37" s="281" t="s">
        <v>272</v>
      </c>
      <c r="Q37" s="459" t="s">
        <v>272</v>
      </c>
      <c r="R37" s="458" t="s">
        <v>272</v>
      </c>
      <c r="S37" s="282" t="s">
        <v>272</v>
      </c>
      <c r="T37" s="458" t="s">
        <v>272</v>
      </c>
      <c r="U37" s="459" t="s">
        <v>272</v>
      </c>
      <c r="V37" s="279" t="s">
        <v>272</v>
      </c>
      <c r="W37" s="405" t="s">
        <v>272</v>
      </c>
      <c r="X37" s="404" t="s">
        <v>272</v>
      </c>
      <c r="Y37" s="280" t="s">
        <v>272</v>
      </c>
      <c r="Z37" s="279" t="s">
        <v>272</v>
      </c>
      <c r="AA37" s="280" t="s">
        <v>272</v>
      </c>
      <c r="AB37" s="279" t="s">
        <v>272</v>
      </c>
      <c r="AC37" s="280" t="s">
        <v>272</v>
      </c>
      <c r="AD37" s="279" t="s">
        <v>272</v>
      </c>
      <c r="AE37" s="280" t="s">
        <v>272</v>
      </c>
      <c r="AF37" s="279" t="s">
        <v>272</v>
      </c>
      <c r="AG37" s="280" t="s">
        <v>272</v>
      </c>
      <c r="AH37" s="279" t="s">
        <v>272</v>
      </c>
      <c r="AI37" s="280" t="s">
        <v>272</v>
      </c>
      <c r="AJ37" s="279" t="s">
        <v>272</v>
      </c>
      <c r="AK37" s="280" t="s">
        <v>272</v>
      </c>
      <c r="AL37" s="279" t="s">
        <v>272</v>
      </c>
      <c r="AM37" s="280" t="s">
        <v>272</v>
      </c>
      <c r="AN37" s="279" t="s">
        <v>272</v>
      </c>
      <c r="AO37" s="280" t="s">
        <v>272</v>
      </c>
      <c r="AP37" s="279" t="s">
        <v>272</v>
      </c>
      <c r="AQ37" s="280" t="s">
        <v>272</v>
      </c>
      <c r="AR37" s="279" t="s">
        <v>272</v>
      </c>
      <c r="AS37" s="280" t="s">
        <v>272</v>
      </c>
      <c r="AT37" s="279" t="s">
        <v>272</v>
      </c>
      <c r="AU37" s="280" t="s">
        <v>272</v>
      </c>
      <c r="AV37" s="279" t="s">
        <v>272</v>
      </c>
      <c r="AW37" s="280" t="s">
        <v>272</v>
      </c>
      <c r="AX37" s="279" t="s">
        <v>272</v>
      </c>
      <c r="AY37" s="280" t="s">
        <v>272</v>
      </c>
      <c r="AZ37" s="279" t="s">
        <v>272</v>
      </c>
      <c r="BA37" s="280" t="s">
        <v>272</v>
      </c>
      <c r="BB37" s="283"/>
      <c r="BC37" s="222"/>
    </row>
    <row r="38" spans="1:55" ht="42" customHeight="1" x14ac:dyDescent="0.25">
      <c r="A38" s="291"/>
      <c r="B38" s="292"/>
      <c r="C38" s="293"/>
      <c r="D38" s="276" t="s">
        <v>267</v>
      </c>
      <c r="E38" s="294">
        <f>E90</f>
        <v>8027</v>
      </c>
      <c r="F38" s="294">
        <f>F90</f>
        <v>2616.72469</v>
      </c>
      <c r="G38" s="441">
        <f t="shared" si="2"/>
        <v>0.32599036875545034</v>
      </c>
      <c r="H38" s="458" t="s">
        <v>272</v>
      </c>
      <c r="I38" s="459" t="s">
        <v>272</v>
      </c>
      <c r="J38" s="427" t="s">
        <v>272</v>
      </c>
      <c r="K38" s="459" t="s">
        <v>272</v>
      </c>
      <c r="L38" s="458" t="s">
        <v>272</v>
      </c>
      <c r="M38" s="282" t="s">
        <v>272</v>
      </c>
      <c r="N38" s="458" t="s">
        <v>272</v>
      </c>
      <c r="O38" s="459" t="s">
        <v>272</v>
      </c>
      <c r="P38" s="281" t="s">
        <v>272</v>
      </c>
      <c r="Q38" s="459" t="s">
        <v>272</v>
      </c>
      <c r="R38" s="458" t="s">
        <v>272</v>
      </c>
      <c r="S38" s="282" t="s">
        <v>272</v>
      </c>
      <c r="T38" s="458" t="s">
        <v>272</v>
      </c>
      <c r="U38" s="459" t="s">
        <v>272</v>
      </c>
      <c r="V38" s="279" t="s">
        <v>272</v>
      </c>
      <c r="W38" s="405" t="s">
        <v>272</v>
      </c>
      <c r="X38" s="404" t="s">
        <v>272</v>
      </c>
      <c r="Y38" s="280" t="s">
        <v>272</v>
      </c>
      <c r="Z38" s="279" t="s">
        <v>272</v>
      </c>
      <c r="AA38" s="280" t="s">
        <v>272</v>
      </c>
      <c r="AB38" s="279" t="s">
        <v>272</v>
      </c>
      <c r="AC38" s="280" t="s">
        <v>272</v>
      </c>
      <c r="AD38" s="279" t="s">
        <v>272</v>
      </c>
      <c r="AE38" s="280" t="s">
        <v>272</v>
      </c>
      <c r="AF38" s="279" t="s">
        <v>272</v>
      </c>
      <c r="AG38" s="280" t="s">
        <v>272</v>
      </c>
      <c r="AH38" s="279" t="s">
        <v>272</v>
      </c>
      <c r="AI38" s="280" t="s">
        <v>272</v>
      </c>
      <c r="AJ38" s="279" t="s">
        <v>272</v>
      </c>
      <c r="AK38" s="280" t="s">
        <v>272</v>
      </c>
      <c r="AL38" s="279" t="s">
        <v>272</v>
      </c>
      <c r="AM38" s="280" t="s">
        <v>272</v>
      </c>
      <c r="AN38" s="279" t="s">
        <v>272</v>
      </c>
      <c r="AO38" s="280" t="s">
        <v>272</v>
      </c>
      <c r="AP38" s="279" t="s">
        <v>272</v>
      </c>
      <c r="AQ38" s="280" t="s">
        <v>272</v>
      </c>
      <c r="AR38" s="279" t="s">
        <v>272</v>
      </c>
      <c r="AS38" s="280" t="s">
        <v>272</v>
      </c>
      <c r="AT38" s="279" t="s">
        <v>272</v>
      </c>
      <c r="AU38" s="280" t="s">
        <v>272</v>
      </c>
      <c r="AV38" s="279" t="s">
        <v>272</v>
      </c>
      <c r="AW38" s="280" t="s">
        <v>272</v>
      </c>
      <c r="AX38" s="279" t="s">
        <v>272</v>
      </c>
      <c r="AY38" s="280" t="s">
        <v>272</v>
      </c>
      <c r="AZ38" s="279" t="s">
        <v>272</v>
      </c>
      <c r="BA38" s="280" t="s">
        <v>272</v>
      </c>
      <c r="BB38" s="283"/>
      <c r="BC38" s="222"/>
    </row>
    <row r="39" spans="1:55" ht="15.75" hidden="1" x14ac:dyDescent="0.25">
      <c r="A39" s="674" t="s">
        <v>292</v>
      </c>
      <c r="B39" s="675"/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5"/>
      <c r="W39" s="675"/>
      <c r="X39" s="675"/>
      <c r="Y39" s="675"/>
      <c r="Z39" s="675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675"/>
      <c r="AL39" s="675"/>
      <c r="AM39" s="675"/>
      <c r="AN39" s="675"/>
      <c r="AO39" s="675"/>
      <c r="AP39" s="675"/>
      <c r="AQ39" s="675"/>
      <c r="AR39" s="675"/>
      <c r="AS39" s="675"/>
      <c r="AT39" s="675"/>
      <c r="AU39" s="675"/>
      <c r="AV39" s="675"/>
      <c r="AW39" s="675"/>
      <c r="AX39" s="675"/>
      <c r="AY39" s="675"/>
      <c r="AZ39" s="675"/>
      <c r="BA39" s="675"/>
      <c r="BB39" s="676"/>
    </row>
    <row r="40" spans="1:55" ht="18.75" customHeight="1" x14ac:dyDescent="0.25">
      <c r="A40" s="677" t="s">
        <v>265</v>
      </c>
      <c r="B40" s="679" t="s">
        <v>344</v>
      </c>
      <c r="C40" s="679" t="s">
        <v>298</v>
      </c>
      <c r="D40" s="295" t="s">
        <v>41</v>
      </c>
      <c r="E40" s="219">
        <f>H40+K40+N40+Q40+T40+W40+Z40+AE40+AJ40+AO40+AT40+AY40</f>
        <v>5804.9263199999996</v>
      </c>
      <c r="F40" s="219">
        <f>I40+L40+O40+R40+U40+X40+AA40+AF40+AK40+AP40+AU40+AZ40</f>
        <v>3102.8063199999997</v>
      </c>
      <c r="G40" s="429">
        <f t="shared" ref="G40:G43" si="33">SUM(F40/E40)</f>
        <v>0.53451261031681796</v>
      </c>
      <c r="H40" s="219">
        <f>H41+H42+H43+H44</f>
        <v>149.19999999999999</v>
      </c>
      <c r="I40" s="219">
        <f t="shared" ref="I40:BA40" si="34">I41+I42+I43+I44</f>
        <v>149.19999999999999</v>
      </c>
      <c r="J40" s="428" t="e">
        <f t="shared" si="34"/>
        <v>#DIV/0!</v>
      </c>
      <c r="K40" s="219">
        <f t="shared" si="34"/>
        <v>487.83</v>
      </c>
      <c r="L40" s="219">
        <f t="shared" si="34"/>
        <v>487.83</v>
      </c>
      <c r="M40" s="296" t="e">
        <f t="shared" si="34"/>
        <v>#DIV/0!</v>
      </c>
      <c r="N40" s="219">
        <f t="shared" si="34"/>
        <v>944.36599999999999</v>
      </c>
      <c r="O40" s="219">
        <f t="shared" si="34"/>
        <v>944.36599999999999</v>
      </c>
      <c r="P40" s="296">
        <f t="shared" si="34"/>
        <v>0</v>
      </c>
      <c r="Q40" s="219">
        <f t="shared" si="34"/>
        <v>959.90592000000004</v>
      </c>
      <c r="R40" s="219">
        <f t="shared" si="34"/>
        <v>959.90592000000004</v>
      </c>
      <c r="S40" s="296">
        <f t="shared" si="34"/>
        <v>0</v>
      </c>
      <c r="T40" s="219">
        <f t="shared" si="34"/>
        <v>345.2072</v>
      </c>
      <c r="U40" s="219">
        <f t="shared" si="34"/>
        <v>345.2072</v>
      </c>
      <c r="V40" s="219">
        <f t="shared" si="34"/>
        <v>0</v>
      </c>
      <c r="W40" s="403">
        <f t="shared" si="34"/>
        <v>216.2972</v>
      </c>
      <c r="X40" s="403">
        <f t="shared" si="34"/>
        <v>216.2972</v>
      </c>
      <c r="Y40" s="219">
        <f t="shared" si="34"/>
        <v>0</v>
      </c>
      <c r="Z40" s="219">
        <f t="shared" si="34"/>
        <v>428.34</v>
      </c>
      <c r="AA40" s="219">
        <f t="shared" si="34"/>
        <v>0</v>
      </c>
      <c r="AB40" s="219">
        <f t="shared" si="34"/>
        <v>0</v>
      </c>
      <c r="AC40" s="219">
        <f t="shared" si="34"/>
        <v>0</v>
      </c>
      <c r="AD40" s="219">
        <f t="shared" si="34"/>
        <v>0</v>
      </c>
      <c r="AE40" s="219">
        <f t="shared" si="34"/>
        <v>716</v>
      </c>
      <c r="AF40" s="219">
        <f t="shared" si="34"/>
        <v>0</v>
      </c>
      <c r="AG40" s="219">
        <f t="shared" si="34"/>
        <v>0</v>
      </c>
      <c r="AH40" s="219">
        <f t="shared" si="34"/>
        <v>0</v>
      </c>
      <c r="AI40" s="219">
        <f t="shared" si="34"/>
        <v>0</v>
      </c>
      <c r="AJ40" s="219">
        <f t="shared" si="34"/>
        <v>421.7</v>
      </c>
      <c r="AK40" s="219">
        <f t="shared" si="34"/>
        <v>0</v>
      </c>
      <c r="AL40" s="219">
        <f t="shared" si="34"/>
        <v>0</v>
      </c>
      <c r="AM40" s="219">
        <f t="shared" si="34"/>
        <v>0</v>
      </c>
      <c r="AN40" s="219">
        <f t="shared" si="34"/>
        <v>0</v>
      </c>
      <c r="AO40" s="219">
        <f t="shared" si="34"/>
        <v>330</v>
      </c>
      <c r="AP40" s="219">
        <f t="shared" si="34"/>
        <v>0</v>
      </c>
      <c r="AQ40" s="219">
        <f t="shared" si="34"/>
        <v>0</v>
      </c>
      <c r="AR40" s="219">
        <f t="shared" si="34"/>
        <v>0</v>
      </c>
      <c r="AS40" s="219">
        <f t="shared" si="34"/>
        <v>0</v>
      </c>
      <c r="AT40" s="219">
        <f t="shared" si="34"/>
        <v>425.40499999999997</v>
      </c>
      <c r="AU40" s="219">
        <f t="shared" si="34"/>
        <v>0</v>
      </c>
      <c r="AV40" s="219">
        <f t="shared" si="34"/>
        <v>0</v>
      </c>
      <c r="AW40" s="219">
        <f t="shared" si="34"/>
        <v>0</v>
      </c>
      <c r="AX40" s="219">
        <f t="shared" si="34"/>
        <v>0</v>
      </c>
      <c r="AY40" s="219">
        <f t="shared" si="34"/>
        <v>380.67500000000001</v>
      </c>
      <c r="AZ40" s="219">
        <f t="shared" si="34"/>
        <v>0</v>
      </c>
      <c r="BA40" s="219">
        <f t="shared" si="34"/>
        <v>0</v>
      </c>
      <c r="BB40" s="645"/>
      <c r="BC40" s="222">
        <f>H40+K40+N40+Q40+T40+W40+Z40+AE40+AJ40+AO40+AT40+AY40</f>
        <v>5804.9263199999996</v>
      </c>
    </row>
    <row r="41" spans="1:55" ht="31.5" hidden="1" x14ac:dyDescent="0.25">
      <c r="A41" s="678"/>
      <c r="B41" s="680"/>
      <c r="C41" s="680"/>
      <c r="D41" s="106" t="s">
        <v>37</v>
      </c>
      <c r="E41" s="224">
        <f>E46+E51+E56+E66+E71</f>
        <v>0</v>
      </c>
      <c r="F41" s="224"/>
      <c r="G41" s="429" t="e">
        <f t="shared" si="33"/>
        <v>#DIV/0!</v>
      </c>
      <c r="H41" s="224">
        <f>H46+H51+H56+H66+H71</f>
        <v>0</v>
      </c>
      <c r="I41" s="224"/>
      <c r="J41" s="429"/>
      <c r="K41" s="224"/>
      <c r="L41" s="224"/>
      <c r="M41" s="297"/>
      <c r="N41" s="224"/>
      <c r="O41" s="224"/>
      <c r="P41" s="298"/>
      <c r="Q41" s="224"/>
      <c r="R41" s="224"/>
      <c r="S41" s="297"/>
      <c r="T41" s="224"/>
      <c r="U41" s="224"/>
      <c r="V41" s="224"/>
      <c r="W41" s="396"/>
      <c r="X41" s="396"/>
      <c r="Y41" s="224"/>
      <c r="Z41" s="224"/>
      <c r="AA41" s="227"/>
      <c r="AB41" s="229"/>
      <c r="AC41" s="224"/>
      <c r="AD41" s="225"/>
      <c r="AE41" s="224"/>
      <c r="AF41" s="227"/>
      <c r="AG41" s="229"/>
      <c r="AH41" s="226"/>
      <c r="AI41" s="225"/>
      <c r="AJ41" s="224"/>
      <c r="AK41" s="227"/>
      <c r="AL41" s="229"/>
      <c r="AM41" s="226"/>
      <c r="AN41" s="225"/>
      <c r="AO41" s="299"/>
      <c r="AP41" s="228"/>
      <c r="AQ41" s="229"/>
      <c r="AR41" s="224"/>
      <c r="AS41" s="224"/>
      <c r="AT41" s="224"/>
      <c r="AU41" s="225"/>
      <c r="AV41" s="229"/>
      <c r="AW41" s="226"/>
      <c r="AX41" s="225"/>
      <c r="AY41" s="224"/>
      <c r="AZ41" s="226"/>
      <c r="BA41" s="225"/>
      <c r="BB41" s="673"/>
      <c r="BC41" s="222">
        <f t="shared" ref="BC41:BC84" si="35">H41+K41+N41+Q41+T41+W41+Z41+AE41+AJ41+AO41+AT41+AY41</f>
        <v>0</v>
      </c>
    </row>
    <row r="42" spans="1:55" ht="46.5" customHeight="1" x14ac:dyDescent="0.25">
      <c r="A42" s="678"/>
      <c r="B42" s="680"/>
      <c r="C42" s="680"/>
      <c r="D42" s="106" t="s">
        <v>2</v>
      </c>
      <c r="E42" s="219">
        <f>H42+K42+N42+Q42+T42+W42+Z42+AE42+AJ42+AO42+AT42+AY42</f>
        <v>0</v>
      </c>
      <c r="F42" s="219">
        <f>I42+L42+O42+R42+U42+X42+AA42+AF42+AK42+AP42+AU42+AZ42</f>
        <v>0</v>
      </c>
      <c r="G42" s="429"/>
      <c r="H42" s="224">
        <f>H47+H52+H57+H62+H67</f>
        <v>0</v>
      </c>
      <c r="I42" s="224">
        <f t="shared" ref="I42:BA42" si="36">I47+I52+I57+I62+I67</f>
        <v>0</v>
      </c>
      <c r="J42" s="429">
        <f t="shared" si="36"/>
        <v>0</v>
      </c>
      <c r="K42" s="224">
        <f t="shared" si="36"/>
        <v>0</v>
      </c>
      <c r="L42" s="224">
        <f t="shared" si="36"/>
        <v>0</v>
      </c>
      <c r="M42" s="297">
        <f t="shared" si="36"/>
        <v>0</v>
      </c>
      <c r="N42" s="224">
        <f t="shared" si="36"/>
        <v>0</v>
      </c>
      <c r="O42" s="224">
        <f t="shared" si="36"/>
        <v>0</v>
      </c>
      <c r="P42" s="297">
        <f t="shared" si="36"/>
        <v>0</v>
      </c>
      <c r="Q42" s="224">
        <f>Q47+Q52+Q57+Q62+Q67</f>
        <v>0</v>
      </c>
      <c r="R42" s="224">
        <f t="shared" si="36"/>
        <v>0</v>
      </c>
      <c r="S42" s="297">
        <f t="shared" si="36"/>
        <v>0</v>
      </c>
      <c r="T42" s="224">
        <f t="shared" si="36"/>
        <v>0</v>
      </c>
      <c r="U42" s="224">
        <f t="shared" si="36"/>
        <v>0</v>
      </c>
      <c r="V42" s="224">
        <f t="shared" si="36"/>
        <v>0</v>
      </c>
      <c r="W42" s="396">
        <f t="shared" si="36"/>
        <v>0</v>
      </c>
      <c r="X42" s="396">
        <f t="shared" si="36"/>
        <v>0</v>
      </c>
      <c r="Y42" s="224">
        <f t="shared" si="36"/>
        <v>0</v>
      </c>
      <c r="Z42" s="224">
        <f t="shared" si="36"/>
        <v>0</v>
      </c>
      <c r="AA42" s="224">
        <f t="shared" si="36"/>
        <v>0</v>
      </c>
      <c r="AB42" s="224">
        <f t="shared" si="36"/>
        <v>0</v>
      </c>
      <c r="AC42" s="224">
        <f t="shared" si="36"/>
        <v>0</v>
      </c>
      <c r="AD42" s="224">
        <f t="shared" si="36"/>
        <v>0</v>
      </c>
      <c r="AE42" s="224">
        <f t="shared" si="36"/>
        <v>0</v>
      </c>
      <c r="AF42" s="224">
        <f t="shared" si="36"/>
        <v>0</v>
      </c>
      <c r="AG42" s="224">
        <f t="shared" si="36"/>
        <v>0</v>
      </c>
      <c r="AH42" s="224">
        <f t="shared" si="36"/>
        <v>0</v>
      </c>
      <c r="AI42" s="224">
        <f t="shared" si="36"/>
        <v>0</v>
      </c>
      <c r="AJ42" s="224">
        <f t="shared" si="36"/>
        <v>0</v>
      </c>
      <c r="AK42" s="224">
        <f t="shared" si="36"/>
        <v>0</v>
      </c>
      <c r="AL42" s="224">
        <f t="shared" si="36"/>
        <v>0</v>
      </c>
      <c r="AM42" s="224">
        <f t="shared" si="36"/>
        <v>0</v>
      </c>
      <c r="AN42" s="224">
        <f t="shared" si="36"/>
        <v>0</v>
      </c>
      <c r="AO42" s="224">
        <f t="shared" si="36"/>
        <v>0</v>
      </c>
      <c r="AP42" s="224">
        <f t="shared" si="36"/>
        <v>0</v>
      </c>
      <c r="AQ42" s="224">
        <f t="shared" si="36"/>
        <v>0</v>
      </c>
      <c r="AR42" s="224">
        <f t="shared" si="36"/>
        <v>0</v>
      </c>
      <c r="AS42" s="224">
        <f t="shared" si="36"/>
        <v>0</v>
      </c>
      <c r="AT42" s="224">
        <f>AT47+AT52+AT57+AT62+AT67</f>
        <v>0</v>
      </c>
      <c r="AU42" s="224">
        <f t="shared" si="36"/>
        <v>0</v>
      </c>
      <c r="AV42" s="224">
        <f t="shared" si="36"/>
        <v>0</v>
      </c>
      <c r="AW42" s="224">
        <f t="shared" si="36"/>
        <v>0</v>
      </c>
      <c r="AX42" s="224">
        <f t="shared" si="36"/>
        <v>0</v>
      </c>
      <c r="AY42" s="224">
        <f t="shared" si="36"/>
        <v>0</v>
      </c>
      <c r="AZ42" s="224">
        <f t="shared" si="36"/>
        <v>0</v>
      </c>
      <c r="BA42" s="224">
        <f t="shared" si="36"/>
        <v>0</v>
      </c>
      <c r="BB42" s="673"/>
      <c r="BC42" s="222">
        <f>H42+K42+N42+Q42+T42+W42+Z42+AE42+AJ42+AO42+AT42+AY42</f>
        <v>0</v>
      </c>
    </row>
    <row r="43" spans="1:55" ht="27" customHeight="1" x14ac:dyDescent="0.25">
      <c r="A43" s="678"/>
      <c r="B43" s="680"/>
      <c r="C43" s="680"/>
      <c r="D43" s="177" t="s">
        <v>43</v>
      </c>
      <c r="E43" s="219">
        <f>H43+K43+N43+Q43+T43+W43+Z43+AE43+AJ43+AO43+AT43+AY43</f>
        <v>5804.9263199999996</v>
      </c>
      <c r="F43" s="219">
        <f>I43+L43+O43+R43+U43+X43+AA43+AF43+AK43+AP43+AU43+AZ43</f>
        <v>3102.8063199999997</v>
      </c>
      <c r="G43" s="429">
        <f t="shared" si="33"/>
        <v>0.53451261031681796</v>
      </c>
      <c r="H43" s="224">
        <f>H48+H53+H58+H63+H68</f>
        <v>149.19999999999999</v>
      </c>
      <c r="I43" s="224">
        <f>I48+I53+I58+I63+I68</f>
        <v>149.19999999999999</v>
      </c>
      <c r="J43" s="429" t="e">
        <f t="shared" ref="J43:BA43" si="37">J48+J53+J58+J63+J68</f>
        <v>#DIV/0!</v>
      </c>
      <c r="K43" s="224">
        <f>K48+K53+K58+K63+K68</f>
        <v>487.83</v>
      </c>
      <c r="L43" s="224">
        <f t="shared" si="37"/>
        <v>487.83</v>
      </c>
      <c r="M43" s="297" t="e">
        <f t="shared" si="37"/>
        <v>#DIV/0!</v>
      </c>
      <c r="N43" s="224">
        <f>N48+N53+N58+N63+N68</f>
        <v>944.36599999999999</v>
      </c>
      <c r="O43" s="224">
        <f t="shared" si="37"/>
        <v>944.36599999999999</v>
      </c>
      <c r="P43" s="297">
        <f t="shared" si="37"/>
        <v>0</v>
      </c>
      <c r="Q43" s="224">
        <f t="shared" si="37"/>
        <v>959.90592000000004</v>
      </c>
      <c r="R43" s="224">
        <f t="shared" si="37"/>
        <v>959.90592000000004</v>
      </c>
      <c r="S43" s="297">
        <f t="shared" si="37"/>
        <v>0</v>
      </c>
      <c r="T43" s="224">
        <f t="shared" si="37"/>
        <v>345.2072</v>
      </c>
      <c r="U43" s="224">
        <f t="shared" si="37"/>
        <v>345.2072</v>
      </c>
      <c r="V43" s="224">
        <f t="shared" si="37"/>
        <v>0</v>
      </c>
      <c r="W43" s="396">
        <f t="shared" si="37"/>
        <v>216.2972</v>
      </c>
      <c r="X43" s="396">
        <f t="shared" si="37"/>
        <v>216.2972</v>
      </c>
      <c r="Y43" s="224">
        <f t="shared" si="37"/>
        <v>0</v>
      </c>
      <c r="Z43" s="224">
        <f t="shared" si="37"/>
        <v>428.34</v>
      </c>
      <c r="AA43" s="224">
        <f t="shared" si="37"/>
        <v>0</v>
      </c>
      <c r="AB43" s="224">
        <f t="shared" si="37"/>
        <v>0</v>
      </c>
      <c r="AC43" s="224">
        <f t="shared" si="37"/>
        <v>0</v>
      </c>
      <c r="AD43" s="224">
        <f t="shared" si="37"/>
        <v>0</v>
      </c>
      <c r="AE43" s="224">
        <f t="shared" si="37"/>
        <v>716</v>
      </c>
      <c r="AF43" s="224">
        <f t="shared" si="37"/>
        <v>0</v>
      </c>
      <c r="AG43" s="224">
        <f t="shared" si="37"/>
        <v>0</v>
      </c>
      <c r="AH43" s="224">
        <f t="shared" si="37"/>
        <v>0</v>
      </c>
      <c r="AI43" s="224">
        <f t="shared" si="37"/>
        <v>0</v>
      </c>
      <c r="AJ43" s="224">
        <f t="shared" si="37"/>
        <v>421.7</v>
      </c>
      <c r="AK43" s="224">
        <f t="shared" si="37"/>
        <v>0</v>
      </c>
      <c r="AL43" s="224">
        <f t="shared" si="37"/>
        <v>0</v>
      </c>
      <c r="AM43" s="224">
        <f t="shared" si="37"/>
        <v>0</v>
      </c>
      <c r="AN43" s="224">
        <f t="shared" si="37"/>
        <v>0</v>
      </c>
      <c r="AO43" s="224">
        <f t="shared" si="37"/>
        <v>330</v>
      </c>
      <c r="AP43" s="224">
        <f t="shared" si="37"/>
        <v>0</v>
      </c>
      <c r="AQ43" s="224">
        <f t="shared" si="37"/>
        <v>0</v>
      </c>
      <c r="AR43" s="224">
        <f t="shared" si="37"/>
        <v>0</v>
      </c>
      <c r="AS43" s="224">
        <f t="shared" si="37"/>
        <v>0</v>
      </c>
      <c r="AT43" s="224">
        <f t="shared" si="37"/>
        <v>425.40499999999997</v>
      </c>
      <c r="AU43" s="224">
        <f t="shared" si="37"/>
        <v>0</v>
      </c>
      <c r="AV43" s="224">
        <f t="shared" si="37"/>
        <v>0</v>
      </c>
      <c r="AW43" s="224">
        <f t="shared" si="37"/>
        <v>0</v>
      </c>
      <c r="AX43" s="224">
        <f t="shared" si="37"/>
        <v>0</v>
      </c>
      <c r="AY43" s="224">
        <f>AY48+AY53+AY58+AY63+AY68</f>
        <v>380.67500000000001</v>
      </c>
      <c r="AZ43" s="224">
        <f t="shared" si="37"/>
        <v>0</v>
      </c>
      <c r="BA43" s="224">
        <f t="shared" si="37"/>
        <v>0</v>
      </c>
      <c r="BB43" s="673"/>
      <c r="BC43" s="222">
        <f>H43+K43+N43+Q43+T43+W43+Z43+AE43+AJ43+AO43+AT43+AY43</f>
        <v>5804.9263199999996</v>
      </c>
    </row>
    <row r="44" spans="1:55" s="277" customFormat="1" ht="36.6" hidden="1" customHeight="1" x14ac:dyDescent="0.25">
      <c r="A44" s="678"/>
      <c r="B44" s="681"/>
      <c r="C44" s="681"/>
      <c r="D44" s="300" t="s">
        <v>267</v>
      </c>
      <c r="E44" s="219">
        <f t="shared" ref="E44" si="38">H44+K44+N44+Q44+T44+W44+Z44+AE44+AJ44+AO44+AT44+AY44</f>
        <v>0</v>
      </c>
      <c r="F44" s="224"/>
      <c r="G44" s="442" t="e">
        <f t="shared" ref="G44:G79" si="39">SUM(F44/E44)</f>
        <v>#DIV/0!</v>
      </c>
      <c r="H44" s="452">
        <f>H49+H54+H54+H59+H64+H69+H74</f>
        <v>0</v>
      </c>
      <c r="I44" s="452"/>
      <c r="J44" s="429"/>
      <c r="K44" s="452"/>
      <c r="L44" s="452"/>
      <c r="M44" s="297"/>
      <c r="N44" s="452"/>
      <c r="O44" s="452"/>
      <c r="P44" s="298"/>
      <c r="Q44" s="452"/>
      <c r="R44" s="452"/>
      <c r="S44" s="297"/>
      <c r="T44" s="452"/>
      <c r="U44" s="452"/>
      <c r="V44" s="224"/>
      <c r="W44" s="396"/>
      <c r="X44" s="396"/>
      <c r="Y44" s="224"/>
      <c r="Z44" s="224"/>
      <c r="AA44" s="227"/>
      <c r="AB44" s="229"/>
      <c r="AC44" s="224"/>
      <c r="AD44" s="225"/>
      <c r="AE44" s="224"/>
      <c r="AF44" s="227"/>
      <c r="AG44" s="229"/>
      <c r="AH44" s="226"/>
      <c r="AI44" s="225"/>
      <c r="AJ44" s="224"/>
      <c r="AK44" s="227"/>
      <c r="AL44" s="229"/>
      <c r="AM44" s="226"/>
      <c r="AN44" s="225"/>
      <c r="AO44" s="224"/>
      <c r="AP44" s="227"/>
      <c r="AQ44" s="229"/>
      <c r="AR44" s="226"/>
      <c r="AS44" s="225"/>
      <c r="AT44" s="224"/>
      <c r="AU44" s="225"/>
      <c r="AV44" s="229"/>
      <c r="AW44" s="226"/>
      <c r="AX44" s="225"/>
      <c r="AY44" s="224"/>
      <c r="AZ44" s="226"/>
      <c r="BA44" s="225"/>
      <c r="BB44" s="673"/>
      <c r="BC44" s="222">
        <f t="shared" si="35"/>
        <v>0</v>
      </c>
    </row>
    <row r="45" spans="1:55" ht="18.75" customHeight="1" x14ac:dyDescent="0.25">
      <c r="A45" s="669" t="s">
        <v>283</v>
      </c>
      <c r="B45" s="572" t="s">
        <v>284</v>
      </c>
      <c r="C45" s="572" t="s">
        <v>345</v>
      </c>
      <c r="D45" s="301" t="s">
        <v>41</v>
      </c>
      <c r="E45" s="302">
        <f>E46+E47+E49+E48</f>
        <v>1276</v>
      </c>
      <c r="F45" s="302">
        <f>F46+F47+F49+F48</f>
        <v>484.51</v>
      </c>
      <c r="G45" s="442">
        <f t="shared" si="39"/>
        <v>0.37971003134796238</v>
      </c>
      <c r="H45" s="460">
        <f>H46+H47+H48+H49</f>
        <v>0</v>
      </c>
      <c r="I45" s="460">
        <f t="shared" ref="I45:BA45" si="40">I46+I47+I48+I49</f>
        <v>0</v>
      </c>
      <c r="J45" s="430" t="e">
        <f t="shared" si="40"/>
        <v>#DIV/0!</v>
      </c>
      <c r="K45" s="460">
        <f t="shared" si="40"/>
        <v>12.6</v>
      </c>
      <c r="L45" s="460">
        <f t="shared" si="40"/>
        <v>12.6</v>
      </c>
      <c r="M45" s="303">
        <f t="shared" si="40"/>
        <v>1</v>
      </c>
      <c r="N45" s="460">
        <f t="shared" si="40"/>
        <v>0</v>
      </c>
      <c r="O45" s="460">
        <f t="shared" si="40"/>
        <v>0</v>
      </c>
      <c r="P45" s="303">
        <f t="shared" si="40"/>
        <v>0</v>
      </c>
      <c r="Q45" s="460">
        <f t="shared" si="40"/>
        <v>222.81</v>
      </c>
      <c r="R45" s="460">
        <f t="shared" si="40"/>
        <v>222.81</v>
      </c>
      <c r="S45" s="303">
        <f t="shared" si="40"/>
        <v>0</v>
      </c>
      <c r="T45" s="460">
        <f t="shared" si="40"/>
        <v>249.1</v>
      </c>
      <c r="U45" s="460">
        <f t="shared" si="40"/>
        <v>249.1</v>
      </c>
      <c r="V45" s="302">
        <f t="shared" si="40"/>
        <v>0</v>
      </c>
      <c r="W45" s="406">
        <f t="shared" si="40"/>
        <v>0</v>
      </c>
      <c r="X45" s="406">
        <f t="shared" si="40"/>
        <v>0</v>
      </c>
      <c r="Y45" s="302">
        <f t="shared" si="40"/>
        <v>0</v>
      </c>
      <c r="Z45" s="302">
        <f t="shared" si="40"/>
        <v>179.79</v>
      </c>
      <c r="AA45" s="302">
        <f t="shared" si="40"/>
        <v>0</v>
      </c>
      <c r="AB45" s="302">
        <f t="shared" si="40"/>
        <v>0</v>
      </c>
      <c r="AC45" s="302">
        <f t="shared" si="40"/>
        <v>0</v>
      </c>
      <c r="AD45" s="302">
        <f t="shared" si="40"/>
        <v>0</v>
      </c>
      <c r="AE45" s="302">
        <f t="shared" si="40"/>
        <v>150</v>
      </c>
      <c r="AF45" s="302">
        <f t="shared" si="40"/>
        <v>0</v>
      </c>
      <c r="AG45" s="302">
        <f t="shared" si="40"/>
        <v>0</v>
      </c>
      <c r="AH45" s="302">
        <f t="shared" si="40"/>
        <v>0</v>
      </c>
      <c r="AI45" s="302">
        <f t="shared" si="40"/>
        <v>0</v>
      </c>
      <c r="AJ45" s="302">
        <f t="shared" si="40"/>
        <v>161.69999999999999</v>
      </c>
      <c r="AK45" s="302">
        <f t="shared" si="40"/>
        <v>0</v>
      </c>
      <c r="AL45" s="302">
        <f t="shared" si="40"/>
        <v>0</v>
      </c>
      <c r="AM45" s="302">
        <f t="shared" si="40"/>
        <v>0</v>
      </c>
      <c r="AN45" s="302">
        <f t="shared" si="40"/>
        <v>0</v>
      </c>
      <c r="AO45" s="302">
        <f t="shared" si="40"/>
        <v>100</v>
      </c>
      <c r="AP45" s="302">
        <f t="shared" si="40"/>
        <v>0</v>
      </c>
      <c r="AQ45" s="302">
        <f t="shared" si="40"/>
        <v>0</v>
      </c>
      <c r="AR45" s="302">
        <f t="shared" si="40"/>
        <v>0</v>
      </c>
      <c r="AS45" s="302">
        <f t="shared" si="40"/>
        <v>0</v>
      </c>
      <c r="AT45" s="302">
        <f t="shared" si="40"/>
        <v>100</v>
      </c>
      <c r="AU45" s="302">
        <f t="shared" si="40"/>
        <v>0</v>
      </c>
      <c r="AV45" s="302">
        <f t="shared" si="40"/>
        <v>0</v>
      </c>
      <c r="AW45" s="302">
        <f t="shared" si="40"/>
        <v>0</v>
      </c>
      <c r="AX45" s="302">
        <f t="shared" si="40"/>
        <v>0</v>
      </c>
      <c r="AY45" s="302">
        <f t="shared" si="40"/>
        <v>100</v>
      </c>
      <c r="AZ45" s="302">
        <f t="shared" si="40"/>
        <v>0</v>
      </c>
      <c r="BA45" s="302">
        <f t="shared" si="40"/>
        <v>0</v>
      </c>
      <c r="BB45" s="645"/>
      <c r="BC45" s="222">
        <f t="shared" si="35"/>
        <v>1276</v>
      </c>
    </row>
    <row r="46" spans="1:55" ht="31.9" hidden="1" customHeight="1" x14ac:dyDescent="0.25">
      <c r="A46" s="670"/>
      <c r="B46" s="573"/>
      <c r="C46" s="573"/>
      <c r="D46" s="100" t="s">
        <v>37</v>
      </c>
      <c r="E46" s="268"/>
      <c r="F46" s="268"/>
      <c r="G46" s="442"/>
      <c r="H46" s="452"/>
      <c r="I46" s="452"/>
      <c r="J46" s="426"/>
      <c r="K46" s="452"/>
      <c r="L46" s="452"/>
      <c r="M46" s="269"/>
      <c r="N46" s="452"/>
      <c r="O46" s="452"/>
      <c r="P46" s="304"/>
      <c r="Q46" s="452"/>
      <c r="R46" s="452"/>
      <c r="S46" s="269"/>
      <c r="T46" s="452"/>
      <c r="U46" s="452"/>
      <c r="V46" s="268"/>
      <c r="W46" s="396"/>
      <c r="X46" s="396"/>
      <c r="Y46" s="268"/>
      <c r="Z46" s="268"/>
      <c r="AA46" s="271"/>
      <c r="AB46" s="273"/>
      <c r="AC46" s="268"/>
      <c r="AD46" s="275"/>
      <c r="AE46" s="268"/>
      <c r="AF46" s="271"/>
      <c r="AG46" s="273"/>
      <c r="AH46" s="270"/>
      <c r="AI46" s="275"/>
      <c r="AJ46" s="268"/>
      <c r="AK46" s="271"/>
      <c r="AL46" s="273"/>
      <c r="AM46" s="270"/>
      <c r="AN46" s="275"/>
      <c r="AO46" s="305"/>
      <c r="AP46" s="272"/>
      <c r="AQ46" s="273"/>
      <c r="AR46" s="268"/>
      <c r="AS46" s="268"/>
      <c r="AT46" s="268"/>
      <c r="AU46" s="275"/>
      <c r="AV46" s="273"/>
      <c r="AW46" s="270"/>
      <c r="AX46" s="275"/>
      <c r="AY46" s="268"/>
      <c r="AZ46" s="270"/>
      <c r="BA46" s="275"/>
      <c r="BB46" s="673"/>
      <c r="BC46" s="222">
        <f t="shared" si="35"/>
        <v>0</v>
      </c>
    </row>
    <row r="47" spans="1:55" ht="34.9" customHeight="1" x14ac:dyDescent="0.25">
      <c r="A47" s="670"/>
      <c r="B47" s="573"/>
      <c r="C47" s="573"/>
      <c r="D47" s="100" t="s">
        <v>2</v>
      </c>
      <c r="E47" s="239"/>
      <c r="F47" s="239"/>
      <c r="G47" s="442"/>
      <c r="H47" s="336"/>
      <c r="I47" s="336"/>
      <c r="J47" s="420"/>
      <c r="K47" s="336"/>
      <c r="L47" s="336"/>
      <c r="M47" s="240"/>
      <c r="N47" s="336"/>
      <c r="O47" s="336"/>
      <c r="P47" s="306"/>
      <c r="Q47" s="336"/>
      <c r="R47" s="336"/>
      <c r="S47" s="240"/>
      <c r="T47" s="336"/>
      <c r="U47" s="336"/>
      <c r="V47" s="239"/>
      <c r="W47" s="400"/>
      <c r="X47" s="400"/>
      <c r="Y47" s="239"/>
      <c r="Z47" s="239"/>
      <c r="AA47" s="242"/>
      <c r="AB47" s="244"/>
      <c r="AC47" s="239"/>
      <c r="AD47" s="307"/>
      <c r="AE47" s="239"/>
      <c r="AF47" s="242"/>
      <c r="AG47" s="244"/>
      <c r="AH47" s="241"/>
      <c r="AI47" s="307"/>
      <c r="AJ47" s="239"/>
      <c r="AK47" s="242"/>
      <c r="AL47" s="244"/>
      <c r="AM47" s="241"/>
      <c r="AN47" s="307"/>
      <c r="AO47" s="308"/>
      <c r="AP47" s="243"/>
      <c r="AQ47" s="244"/>
      <c r="AR47" s="239"/>
      <c r="AS47" s="239"/>
      <c r="AT47" s="239"/>
      <c r="AU47" s="307"/>
      <c r="AV47" s="244"/>
      <c r="AW47" s="241"/>
      <c r="AX47" s="307"/>
      <c r="AY47" s="239"/>
      <c r="AZ47" s="241"/>
      <c r="BA47" s="307"/>
      <c r="BB47" s="673"/>
      <c r="BC47" s="222">
        <f t="shared" si="35"/>
        <v>0</v>
      </c>
    </row>
    <row r="48" spans="1:55" ht="15.6" customHeight="1" x14ac:dyDescent="0.25">
      <c r="A48" s="670"/>
      <c r="B48" s="573"/>
      <c r="C48" s="573"/>
      <c r="D48" s="101" t="s">
        <v>43</v>
      </c>
      <c r="E48" s="259">
        <f>H48+K48+N48+Q48+T48+W48+Z48+AE48+AJ48+AO48+AT48+AY48</f>
        <v>1276</v>
      </c>
      <c r="F48" s="259">
        <f>I48+L48+O48+R48+U48+X48+AA48+AF48+AK48+AP48+AU48+AZ48</f>
        <v>484.51</v>
      </c>
      <c r="G48" s="442">
        <f t="shared" si="39"/>
        <v>0.37971003134796238</v>
      </c>
      <c r="H48" s="336">
        <v>0</v>
      </c>
      <c r="I48" s="336">
        <v>0</v>
      </c>
      <c r="J48" s="442" t="e">
        <f t="shared" ref="J48" si="41">SUM(I48/H48)</f>
        <v>#DIV/0!</v>
      </c>
      <c r="K48" s="336">
        <v>12.6</v>
      </c>
      <c r="L48" s="336">
        <v>12.6</v>
      </c>
      <c r="M48" s="442">
        <f t="shared" ref="M48" si="42">SUM(L48/K48)</f>
        <v>1</v>
      </c>
      <c r="N48" s="336">
        <v>0</v>
      </c>
      <c r="O48" s="336">
        <v>0</v>
      </c>
      <c r="P48" s="306"/>
      <c r="Q48" s="336">
        <v>222.81</v>
      </c>
      <c r="R48" s="336">
        <v>222.81</v>
      </c>
      <c r="S48" s="240"/>
      <c r="T48" s="336">
        <v>249.1</v>
      </c>
      <c r="U48" s="336">
        <v>249.1</v>
      </c>
      <c r="V48" s="239"/>
      <c r="W48" s="400">
        <v>0</v>
      </c>
      <c r="X48" s="400">
        <v>0</v>
      </c>
      <c r="Y48" s="239"/>
      <c r="Z48" s="239">
        <v>179.79</v>
      </c>
      <c r="AA48" s="242"/>
      <c r="AB48" s="244"/>
      <c r="AC48" s="239"/>
      <c r="AD48" s="307"/>
      <c r="AE48" s="239">
        <v>150</v>
      </c>
      <c r="AF48" s="242"/>
      <c r="AG48" s="244"/>
      <c r="AH48" s="241"/>
      <c r="AI48" s="307"/>
      <c r="AJ48" s="239">
        <v>161.69999999999999</v>
      </c>
      <c r="AK48" s="242"/>
      <c r="AL48" s="244"/>
      <c r="AM48" s="241"/>
      <c r="AN48" s="307"/>
      <c r="AO48" s="239">
        <v>100</v>
      </c>
      <c r="AP48" s="242"/>
      <c r="AQ48" s="244"/>
      <c r="AR48" s="241"/>
      <c r="AS48" s="307"/>
      <c r="AT48" s="239">
        <v>100</v>
      </c>
      <c r="AU48" s="242"/>
      <c r="AV48" s="244"/>
      <c r="AW48" s="241"/>
      <c r="AX48" s="307"/>
      <c r="AY48" s="239">
        <v>100</v>
      </c>
      <c r="AZ48" s="241"/>
      <c r="BA48" s="242"/>
      <c r="BB48" s="673"/>
      <c r="BC48" s="222">
        <f t="shared" si="35"/>
        <v>1276</v>
      </c>
    </row>
    <row r="49" spans="1:55" ht="34.9" customHeight="1" x14ac:dyDescent="0.25">
      <c r="A49" s="670"/>
      <c r="B49" s="608"/>
      <c r="C49" s="573"/>
      <c r="D49" s="276" t="s">
        <v>267</v>
      </c>
      <c r="E49" s="259"/>
      <c r="F49" s="238"/>
      <c r="G49" s="442"/>
      <c r="H49" s="455"/>
      <c r="I49" s="455"/>
      <c r="J49" s="422"/>
      <c r="K49" s="455"/>
      <c r="L49" s="455"/>
      <c r="M49" s="247"/>
      <c r="N49" s="455"/>
      <c r="O49" s="455"/>
      <c r="P49" s="309"/>
      <c r="Q49" s="455"/>
      <c r="R49" s="455"/>
      <c r="S49" s="247"/>
      <c r="T49" s="455"/>
      <c r="U49" s="455"/>
      <c r="V49" s="238"/>
      <c r="W49" s="401"/>
      <c r="X49" s="401"/>
      <c r="Y49" s="238"/>
      <c r="Z49" s="238"/>
      <c r="AA49" s="249"/>
      <c r="AB49" s="251"/>
      <c r="AC49" s="238"/>
      <c r="AD49" s="253"/>
      <c r="AE49" s="238"/>
      <c r="AF49" s="249"/>
      <c r="AG49" s="251"/>
      <c r="AH49" s="248"/>
      <c r="AI49" s="253"/>
      <c r="AJ49" s="238"/>
      <c r="AK49" s="249"/>
      <c r="AL49" s="251"/>
      <c r="AM49" s="248"/>
      <c r="AN49" s="253"/>
      <c r="AO49" s="238"/>
      <c r="AP49" s="249"/>
      <c r="AQ49" s="251"/>
      <c r="AR49" s="248"/>
      <c r="AS49" s="253"/>
      <c r="AT49" s="238"/>
      <c r="AU49" s="253"/>
      <c r="AV49" s="251"/>
      <c r="AW49" s="248"/>
      <c r="AX49" s="253"/>
      <c r="AY49" s="238"/>
      <c r="AZ49" s="248"/>
      <c r="BA49" s="253"/>
      <c r="BB49" s="673"/>
      <c r="BC49" s="222">
        <f t="shared" si="35"/>
        <v>0</v>
      </c>
    </row>
    <row r="50" spans="1:55" s="277" customFormat="1" ht="22.15" customHeight="1" x14ac:dyDescent="0.25">
      <c r="A50" s="669" t="s">
        <v>3</v>
      </c>
      <c r="B50" s="572" t="s">
        <v>299</v>
      </c>
      <c r="C50" s="575"/>
      <c r="D50" s="310" t="s">
        <v>41</v>
      </c>
      <c r="E50" s="259">
        <f>E51+E52+E53+E54</f>
        <v>3728.5276000000003</v>
      </c>
      <c r="F50" s="259">
        <f t="shared" ref="F50:BA50" si="43">F51+F52+F53+F54</f>
        <v>2352.4476</v>
      </c>
      <c r="G50" s="442">
        <f t="shared" si="39"/>
        <v>0.63093206015157288</v>
      </c>
      <c r="H50" s="335">
        <f t="shared" si="43"/>
        <v>149.19999999999999</v>
      </c>
      <c r="I50" s="335">
        <f t="shared" si="43"/>
        <v>149.19999999999999</v>
      </c>
      <c r="J50" s="425">
        <f t="shared" si="43"/>
        <v>1</v>
      </c>
      <c r="K50" s="335">
        <f t="shared" si="43"/>
        <v>475.22999999999996</v>
      </c>
      <c r="L50" s="335">
        <f t="shared" si="43"/>
        <v>475.22999999999996</v>
      </c>
      <c r="M50" s="260">
        <f t="shared" si="43"/>
        <v>1</v>
      </c>
      <c r="N50" s="335">
        <f t="shared" si="43"/>
        <v>873.26599999999996</v>
      </c>
      <c r="O50" s="335">
        <f t="shared" si="43"/>
        <v>873.26599999999996</v>
      </c>
      <c r="P50" s="260">
        <f t="shared" si="43"/>
        <v>0</v>
      </c>
      <c r="Q50" s="335">
        <f t="shared" si="43"/>
        <v>613.44719999999995</v>
      </c>
      <c r="R50" s="335">
        <f t="shared" si="43"/>
        <v>613.44719999999995</v>
      </c>
      <c r="S50" s="260">
        <f t="shared" si="43"/>
        <v>0</v>
      </c>
      <c r="T50" s="335">
        <f t="shared" si="43"/>
        <v>96.107200000000006</v>
      </c>
      <c r="U50" s="335">
        <f t="shared" si="43"/>
        <v>96.107200000000006</v>
      </c>
      <c r="V50" s="259">
        <f t="shared" si="43"/>
        <v>0</v>
      </c>
      <c r="W50" s="403">
        <f t="shared" si="43"/>
        <v>145.19720000000001</v>
      </c>
      <c r="X50" s="403">
        <f t="shared" si="43"/>
        <v>145.19720000000001</v>
      </c>
      <c r="Y50" s="259">
        <f t="shared" si="43"/>
        <v>0</v>
      </c>
      <c r="Z50" s="259">
        <f t="shared" si="43"/>
        <v>200</v>
      </c>
      <c r="AA50" s="259">
        <f t="shared" si="43"/>
        <v>0</v>
      </c>
      <c r="AB50" s="259">
        <f t="shared" si="43"/>
        <v>0</v>
      </c>
      <c r="AC50" s="259">
        <f t="shared" si="43"/>
        <v>0</v>
      </c>
      <c r="AD50" s="259">
        <f t="shared" si="43"/>
        <v>0</v>
      </c>
      <c r="AE50" s="259">
        <f t="shared" si="43"/>
        <v>200</v>
      </c>
      <c r="AF50" s="259">
        <f t="shared" si="43"/>
        <v>0</v>
      </c>
      <c r="AG50" s="259">
        <f t="shared" si="43"/>
        <v>0</v>
      </c>
      <c r="AH50" s="259">
        <f t="shared" si="43"/>
        <v>0</v>
      </c>
      <c r="AI50" s="259">
        <f t="shared" si="43"/>
        <v>0</v>
      </c>
      <c r="AJ50" s="259">
        <f t="shared" si="43"/>
        <v>200</v>
      </c>
      <c r="AK50" s="259">
        <f t="shared" si="43"/>
        <v>0</v>
      </c>
      <c r="AL50" s="259">
        <f t="shared" si="43"/>
        <v>0</v>
      </c>
      <c r="AM50" s="259">
        <f t="shared" si="43"/>
        <v>0</v>
      </c>
      <c r="AN50" s="259">
        <f t="shared" si="43"/>
        <v>0</v>
      </c>
      <c r="AO50" s="259">
        <f t="shared" si="43"/>
        <v>200</v>
      </c>
      <c r="AP50" s="259">
        <f t="shared" si="43"/>
        <v>0</v>
      </c>
      <c r="AQ50" s="259">
        <f t="shared" si="43"/>
        <v>0</v>
      </c>
      <c r="AR50" s="259">
        <f t="shared" si="43"/>
        <v>0</v>
      </c>
      <c r="AS50" s="259">
        <f t="shared" si="43"/>
        <v>0</v>
      </c>
      <c r="AT50" s="259">
        <f t="shared" si="43"/>
        <v>325.40499999999997</v>
      </c>
      <c r="AU50" s="259">
        <f t="shared" si="43"/>
        <v>0</v>
      </c>
      <c r="AV50" s="259">
        <f t="shared" si="43"/>
        <v>0</v>
      </c>
      <c r="AW50" s="259">
        <f t="shared" si="43"/>
        <v>0</v>
      </c>
      <c r="AX50" s="259">
        <f t="shared" si="43"/>
        <v>0</v>
      </c>
      <c r="AY50" s="259">
        <f t="shared" si="43"/>
        <v>250.67500000000001</v>
      </c>
      <c r="AZ50" s="259">
        <f t="shared" si="43"/>
        <v>0</v>
      </c>
      <c r="BA50" s="259">
        <f t="shared" si="43"/>
        <v>0</v>
      </c>
      <c r="BB50" s="645"/>
      <c r="BC50" s="222">
        <f t="shared" si="35"/>
        <v>3728.5276000000003</v>
      </c>
    </row>
    <row r="51" spans="1:55" ht="31.5" hidden="1" x14ac:dyDescent="0.25">
      <c r="A51" s="670"/>
      <c r="B51" s="573"/>
      <c r="C51" s="575"/>
      <c r="D51" s="100" t="s">
        <v>37</v>
      </c>
      <c r="E51" s="311"/>
      <c r="F51" s="311"/>
      <c r="G51" s="442" t="e">
        <f t="shared" si="39"/>
        <v>#DIV/0!</v>
      </c>
      <c r="H51" s="461"/>
      <c r="I51" s="461"/>
      <c r="J51" s="431"/>
      <c r="K51" s="461"/>
      <c r="L51" s="461"/>
      <c r="M51" s="312"/>
      <c r="N51" s="461"/>
      <c r="O51" s="461"/>
      <c r="P51" s="313"/>
      <c r="Q51" s="461"/>
      <c r="R51" s="461"/>
      <c r="S51" s="312"/>
      <c r="T51" s="461"/>
      <c r="U51" s="461"/>
      <c r="V51" s="311"/>
      <c r="W51" s="407"/>
      <c r="X51" s="407"/>
      <c r="Y51" s="311"/>
      <c r="Z51" s="311"/>
      <c r="AA51" s="314"/>
      <c r="AB51" s="315"/>
      <c r="AC51" s="311"/>
      <c r="AD51" s="316"/>
      <c r="AE51" s="311"/>
      <c r="AF51" s="314"/>
      <c r="AG51" s="315"/>
      <c r="AH51" s="317"/>
      <c r="AI51" s="316"/>
      <c r="AJ51" s="311"/>
      <c r="AK51" s="314"/>
      <c r="AL51" s="315"/>
      <c r="AM51" s="317"/>
      <c r="AN51" s="316"/>
      <c r="AO51" s="318"/>
      <c r="AP51" s="319"/>
      <c r="AQ51" s="315"/>
      <c r="AR51" s="311"/>
      <c r="AS51" s="311"/>
      <c r="AT51" s="311"/>
      <c r="AU51" s="316"/>
      <c r="AV51" s="315"/>
      <c r="AW51" s="317"/>
      <c r="AX51" s="316"/>
      <c r="AY51" s="311"/>
      <c r="AZ51" s="317"/>
      <c r="BA51" s="316"/>
      <c r="BB51" s="673"/>
      <c r="BC51" s="222">
        <f t="shared" si="35"/>
        <v>0</v>
      </c>
    </row>
    <row r="52" spans="1:55" ht="31.15" customHeight="1" x14ac:dyDescent="0.25">
      <c r="A52" s="670"/>
      <c r="B52" s="573"/>
      <c r="C52" s="575"/>
      <c r="D52" s="100" t="s">
        <v>2</v>
      </c>
      <c r="E52" s="239"/>
      <c r="F52" s="239"/>
      <c r="G52" s="442"/>
      <c r="H52" s="336"/>
      <c r="I52" s="336"/>
      <c r="J52" s="420"/>
      <c r="K52" s="336"/>
      <c r="L52" s="336"/>
      <c r="M52" s="240"/>
      <c r="N52" s="336"/>
      <c r="O52" s="336"/>
      <c r="P52" s="306"/>
      <c r="Q52" s="336"/>
      <c r="R52" s="336"/>
      <c r="S52" s="240"/>
      <c r="T52" s="336"/>
      <c r="U52" s="336"/>
      <c r="V52" s="239"/>
      <c r="W52" s="400"/>
      <c r="X52" s="400"/>
      <c r="Y52" s="239"/>
      <c r="Z52" s="239"/>
      <c r="AA52" s="242"/>
      <c r="AB52" s="244"/>
      <c r="AC52" s="239"/>
      <c r="AD52" s="307"/>
      <c r="AE52" s="239"/>
      <c r="AF52" s="242"/>
      <c r="AG52" s="244"/>
      <c r="AH52" s="241"/>
      <c r="AI52" s="307"/>
      <c r="AJ52" s="239"/>
      <c r="AK52" s="242"/>
      <c r="AL52" s="244"/>
      <c r="AM52" s="241"/>
      <c r="AN52" s="307"/>
      <c r="AO52" s="308"/>
      <c r="AP52" s="243"/>
      <c r="AQ52" s="244"/>
      <c r="AR52" s="239"/>
      <c r="AS52" s="239"/>
      <c r="AT52" s="239"/>
      <c r="AU52" s="307"/>
      <c r="AV52" s="244"/>
      <c r="AW52" s="241"/>
      <c r="AX52" s="307"/>
      <c r="AY52" s="239"/>
      <c r="AZ52" s="241"/>
      <c r="BA52" s="307"/>
      <c r="BB52" s="673"/>
      <c r="BC52" s="222">
        <f t="shared" si="35"/>
        <v>0</v>
      </c>
    </row>
    <row r="53" spans="1:55" ht="21.75" customHeight="1" x14ac:dyDescent="0.25">
      <c r="A53" s="670"/>
      <c r="B53" s="573"/>
      <c r="C53" s="575"/>
      <c r="D53" s="101" t="s">
        <v>43</v>
      </c>
      <c r="E53" s="259">
        <f>H53+K53+N53+Q53+T53+W53+Z53+AE53+AJ53+AO53+AT53+AY53</f>
        <v>3728.5276000000003</v>
      </c>
      <c r="F53" s="259">
        <f>I53+L53+O53+R53+U53+X53+AA53+AF53+AK53+AP53+AU53+AZ53</f>
        <v>2352.4476</v>
      </c>
      <c r="G53" s="442">
        <f t="shared" si="39"/>
        <v>0.63093206015157288</v>
      </c>
      <c r="H53" s="336">
        <v>149.19999999999999</v>
      </c>
      <c r="I53" s="336">
        <v>149.19999999999999</v>
      </c>
      <c r="J53" s="442">
        <f t="shared" ref="J53" si="44">SUM(I53/H53)</f>
        <v>1</v>
      </c>
      <c r="K53" s="336">
        <f>487.83-12.6</f>
        <v>475.22999999999996</v>
      </c>
      <c r="L53" s="336">
        <f>487.83-12.6</f>
        <v>475.22999999999996</v>
      </c>
      <c r="M53" s="442">
        <f t="shared" ref="M53" si="45">SUM(L53/K53)</f>
        <v>1</v>
      </c>
      <c r="N53" s="336">
        <f>819.068+54.198</f>
        <v>873.26599999999996</v>
      </c>
      <c r="O53" s="336">
        <f>819.068+54.198</f>
        <v>873.26599999999996</v>
      </c>
      <c r="P53" s="306"/>
      <c r="Q53" s="336">
        <v>613.44719999999995</v>
      </c>
      <c r="R53" s="336">
        <v>613.44719999999995</v>
      </c>
      <c r="S53" s="240"/>
      <c r="T53" s="336">
        <v>96.107200000000006</v>
      </c>
      <c r="U53" s="336">
        <v>96.107200000000006</v>
      </c>
      <c r="V53" s="239"/>
      <c r="W53" s="400">
        <v>145.19720000000001</v>
      </c>
      <c r="X53" s="400">
        <v>145.19720000000001</v>
      </c>
      <c r="Y53" s="239"/>
      <c r="Z53" s="239">
        <v>200</v>
      </c>
      <c r="AA53" s="242"/>
      <c r="AB53" s="244"/>
      <c r="AC53" s="239"/>
      <c r="AD53" s="307"/>
      <c r="AE53" s="239">
        <v>200</v>
      </c>
      <c r="AF53" s="242"/>
      <c r="AG53" s="244"/>
      <c r="AH53" s="241"/>
      <c r="AI53" s="307"/>
      <c r="AJ53" s="239">
        <v>200</v>
      </c>
      <c r="AK53" s="242"/>
      <c r="AL53" s="244"/>
      <c r="AM53" s="241"/>
      <c r="AN53" s="307"/>
      <c r="AO53" s="239">
        <v>200</v>
      </c>
      <c r="AP53" s="242"/>
      <c r="AQ53" s="244"/>
      <c r="AR53" s="241"/>
      <c r="AS53" s="307"/>
      <c r="AT53" s="239">
        <f>400-74.595</f>
        <v>325.40499999999997</v>
      </c>
      <c r="AU53" s="242"/>
      <c r="AV53" s="244"/>
      <c r="AW53" s="241"/>
      <c r="AX53" s="307"/>
      <c r="AY53" s="239">
        <v>250.67500000000001</v>
      </c>
      <c r="AZ53" s="241"/>
      <c r="BA53" s="242"/>
      <c r="BB53" s="673"/>
      <c r="BC53" s="473">
        <f t="shared" si="35"/>
        <v>3728.5276000000003</v>
      </c>
    </row>
    <row r="54" spans="1:55" ht="48.75" customHeight="1" x14ac:dyDescent="0.25">
      <c r="A54" s="670"/>
      <c r="B54" s="608"/>
      <c r="C54" s="575"/>
      <c r="D54" s="276" t="s">
        <v>267</v>
      </c>
      <c r="E54" s="238"/>
      <c r="F54" s="238"/>
      <c r="G54" s="442"/>
      <c r="H54" s="455"/>
      <c r="I54" s="455"/>
      <c r="J54" s="422"/>
      <c r="K54" s="455"/>
      <c r="L54" s="455"/>
      <c r="M54" s="247"/>
      <c r="N54" s="455"/>
      <c r="O54" s="455"/>
      <c r="P54" s="309"/>
      <c r="Q54" s="455"/>
      <c r="R54" s="455"/>
      <c r="S54" s="247"/>
      <c r="T54" s="455"/>
      <c r="U54" s="455"/>
      <c r="V54" s="238"/>
      <c r="W54" s="401"/>
      <c r="X54" s="401"/>
      <c r="Y54" s="238"/>
      <c r="Z54" s="238"/>
      <c r="AA54" s="249"/>
      <c r="AB54" s="251"/>
      <c r="AC54" s="238"/>
      <c r="AD54" s="253"/>
      <c r="AE54" s="238"/>
      <c r="AF54" s="249"/>
      <c r="AG54" s="251"/>
      <c r="AH54" s="248"/>
      <c r="AI54" s="253"/>
      <c r="AJ54" s="238"/>
      <c r="AK54" s="249"/>
      <c r="AL54" s="251"/>
      <c r="AM54" s="248"/>
      <c r="AN54" s="253"/>
      <c r="AO54" s="238"/>
      <c r="AP54" s="249"/>
      <c r="AQ54" s="251"/>
      <c r="AR54" s="248"/>
      <c r="AS54" s="253"/>
      <c r="AT54" s="238"/>
      <c r="AU54" s="253"/>
      <c r="AV54" s="251"/>
      <c r="AW54" s="248"/>
      <c r="AX54" s="253"/>
      <c r="AY54" s="238"/>
      <c r="AZ54" s="248"/>
      <c r="BA54" s="253"/>
      <c r="BB54" s="673"/>
      <c r="BC54" s="222">
        <f t="shared" si="35"/>
        <v>0</v>
      </c>
    </row>
    <row r="55" spans="1:55" s="277" customFormat="1" ht="35.25" customHeight="1" x14ac:dyDescent="0.25">
      <c r="A55" s="669" t="s">
        <v>285</v>
      </c>
      <c r="B55" s="572" t="s">
        <v>286</v>
      </c>
      <c r="C55" s="575"/>
      <c r="D55" s="310" t="s">
        <v>41</v>
      </c>
      <c r="E55" s="259">
        <f>E56+E57+E58+E59</f>
        <v>179.99871999999999</v>
      </c>
      <c r="F55" s="259">
        <f>F56+F57+F58+F59</f>
        <v>123.64872</v>
      </c>
      <c r="G55" s="442">
        <f t="shared" si="39"/>
        <v>0.68694221825577428</v>
      </c>
      <c r="H55" s="335">
        <f>H56+H57+H58+H59</f>
        <v>0</v>
      </c>
      <c r="I55" s="335">
        <f t="shared" ref="I55:BA55" si="46">I56+I57+I58+I59</f>
        <v>0</v>
      </c>
      <c r="J55" s="425">
        <f t="shared" si="46"/>
        <v>0</v>
      </c>
      <c r="K55" s="335">
        <f t="shared" si="46"/>
        <v>0</v>
      </c>
      <c r="L55" s="335">
        <f t="shared" si="46"/>
        <v>0</v>
      </c>
      <c r="M55" s="260" t="e">
        <f t="shared" si="46"/>
        <v>#DIV/0!</v>
      </c>
      <c r="N55" s="335">
        <f t="shared" si="46"/>
        <v>0</v>
      </c>
      <c r="O55" s="335">
        <f t="shared" si="46"/>
        <v>0</v>
      </c>
      <c r="P55" s="260">
        <f t="shared" si="46"/>
        <v>0</v>
      </c>
      <c r="Q55" s="335">
        <f>Q56+Q57+Q58+Q59</f>
        <v>123.64872</v>
      </c>
      <c r="R55" s="335">
        <f t="shared" si="46"/>
        <v>123.64872</v>
      </c>
      <c r="S55" s="260">
        <f t="shared" si="46"/>
        <v>0</v>
      </c>
      <c r="T55" s="335">
        <f t="shared" si="46"/>
        <v>0</v>
      </c>
      <c r="U55" s="335">
        <f t="shared" si="46"/>
        <v>0</v>
      </c>
      <c r="V55" s="259">
        <f t="shared" si="46"/>
        <v>0</v>
      </c>
      <c r="W55" s="403">
        <f t="shared" si="46"/>
        <v>0</v>
      </c>
      <c r="X55" s="403">
        <f t="shared" si="46"/>
        <v>0</v>
      </c>
      <c r="Y55" s="259">
        <f t="shared" si="46"/>
        <v>0</v>
      </c>
      <c r="Z55" s="259">
        <f t="shared" si="46"/>
        <v>26.35</v>
      </c>
      <c r="AA55" s="259">
        <f t="shared" si="46"/>
        <v>0</v>
      </c>
      <c r="AB55" s="259">
        <f t="shared" si="46"/>
        <v>0</v>
      </c>
      <c r="AC55" s="259">
        <f t="shared" si="46"/>
        <v>0</v>
      </c>
      <c r="AD55" s="259">
        <f t="shared" si="46"/>
        <v>0</v>
      </c>
      <c r="AE55" s="259">
        <f t="shared" si="46"/>
        <v>0</v>
      </c>
      <c r="AF55" s="259">
        <f t="shared" si="46"/>
        <v>0</v>
      </c>
      <c r="AG55" s="259">
        <f t="shared" si="46"/>
        <v>0</v>
      </c>
      <c r="AH55" s="259">
        <f t="shared" si="46"/>
        <v>0</v>
      </c>
      <c r="AI55" s="259">
        <f t="shared" si="46"/>
        <v>0</v>
      </c>
      <c r="AJ55" s="259">
        <f t="shared" si="46"/>
        <v>30</v>
      </c>
      <c r="AK55" s="259">
        <f t="shared" si="46"/>
        <v>0</v>
      </c>
      <c r="AL55" s="259">
        <f t="shared" si="46"/>
        <v>0</v>
      </c>
      <c r="AM55" s="259">
        <f t="shared" si="46"/>
        <v>0</v>
      </c>
      <c r="AN55" s="259">
        <f t="shared" si="46"/>
        <v>0</v>
      </c>
      <c r="AO55" s="259">
        <f t="shared" si="46"/>
        <v>0</v>
      </c>
      <c r="AP55" s="259">
        <f t="shared" si="46"/>
        <v>0</v>
      </c>
      <c r="AQ55" s="259">
        <f t="shared" si="46"/>
        <v>0</v>
      </c>
      <c r="AR55" s="259">
        <f t="shared" si="46"/>
        <v>0</v>
      </c>
      <c r="AS55" s="259">
        <f t="shared" si="46"/>
        <v>0</v>
      </c>
      <c r="AT55" s="259">
        <f t="shared" si="46"/>
        <v>0</v>
      </c>
      <c r="AU55" s="259">
        <f t="shared" si="46"/>
        <v>0</v>
      </c>
      <c r="AV55" s="259">
        <f t="shared" si="46"/>
        <v>0</v>
      </c>
      <c r="AW55" s="259">
        <f t="shared" si="46"/>
        <v>0</v>
      </c>
      <c r="AX55" s="259">
        <f t="shared" si="46"/>
        <v>0</v>
      </c>
      <c r="AY55" s="259">
        <f t="shared" si="46"/>
        <v>0</v>
      </c>
      <c r="AZ55" s="259">
        <f t="shared" si="46"/>
        <v>0</v>
      </c>
      <c r="BA55" s="259">
        <f t="shared" si="46"/>
        <v>0</v>
      </c>
      <c r="BB55" s="645"/>
      <c r="BC55" s="222">
        <f t="shared" si="35"/>
        <v>179.99871999999999</v>
      </c>
    </row>
    <row r="56" spans="1:55" ht="31.5" hidden="1" x14ac:dyDescent="0.25">
      <c r="A56" s="670"/>
      <c r="B56" s="671"/>
      <c r="C56" s="575"/>
      <c r="D56" s="100" t="s">
        <v>37</v>
      </c>
      <c r="E56" s="311"/>
      <c r="F56" s="311"/>
      <c r="G56" s="443"/>
      <c r="H56" s="461"/>
      <c r="I56" s="461"/>
      <c r="J56" s="431"/>
      <c r="K56" s="461"/>
      <c r="L56" s="461"/>
      <c r="M56" s="312"/>
      <c r="N56" s="461"/>
      <c r="O56" s="461"/>
      <c r="P56" s="313"/>
      <c r="Q56" s="461"/>
      <c r="R56" s="461"/>
      <c r="S56" s="312"/>
      <c r="T56" s="461"/>
      <c r="U56" s="461"/>
      <c r="V56" s="311"/>
      <c r="W56" s="407"/>
      <c r="X56" s="407"/>
      <c r="Y56" s="311"/>
      <c r="Z56" s="311"/>
      <c r="AA56" s="314"/>
      <c r="AB56" s="315"/>
      <c r="AC56" s="311"/>
      <c r="AD56" s="316"/>
      <c r="AE56" s="311"/>
      <c r="AF56" s="314"/>
      <c r="AG56" s="315"/>
      <c r="AH56" s="317"/>
      <c r="AI56" s="316"/>
      <c r="AJ56" s="311"/>
      <c r="AK56" s="314"/>
      <c r="AL56" s="315"/>
      <c r="AM56" s="317"/>
      <c r="AN56" s="316"/>
      <c r="AO56" s="318"/>
      <c r="AP56" s="319"/>
      <c r="AQ56" s="315"/>
      <c r="AR56" s="311"/>
      <c r="AS56" s="311"/>
      <c r="AT56" s="311"/>
      <c r="AU56" s="316"/>
      <c r="AV56" s="315"/>
      <c r="AW56" s="317"/>
      <c r="AX56" s="316"/>
      <c r="AY56" s="311"/>
      <c r="AZ56" s="317"/>
      <c r="BA56" s="316"/>
      <c r="BB56" s="673"/>
      <c r="BC56" s="222">
        <f t="shared" si="35"/>
        <v>0</v>
      </c>
    </row>
    <row r="57" spans="1:55" ht="31.15" customHeight="1" x14ac:dyDescent="0.25">
      <c r="A57" s="670"/>
      <c r="B57" s="671"/>
      <c r="C57" s="575"/>
      <c r="D57" s="100" t="s">
        <v>2</v>
      </c>
      <c r="E57" s="239"/>
      <c r="F57" s="239"/>
      <c r="G57" s="442"/>
      <c r="H57" s="336"/>
      <c r="I57" s="336"/>
      <c r="J57" s="420"/>
      <c r="K57" s="336"/>
      <c r="L57" s="336"/>
      <c r="M57" s="240"/>
      <c r="N57" s="336"/>
      <c r="O57" s="336"/>
      <c r="P57" s="306"/>
      <c r="Q57" s="336"/>
      <c r="R57" s="336"/>
      <c r="S57" s="240"/>
      <c r="T57" s="336"/>
      <c r="U57" s="336"/>
      <c r="V57" s="239"/>
      <c r="W57" s="400"/>
      <c r="X57" s="400"/>
      <c r="Y57" s="239"/>
      <c r="Z57" s="239"/>
      <c r="AA57" s="242"/>
      <c r="AB57" s="244"/>
      <c r="AC57" s="239"/>
      <c r="AD57" s="307"/>
      <c r="AE57" s="239"/>
      <c r="AF57" s="242"/>
      <c r="AG57" s="244"/>
      <c r="AH57" s="241"/>
      <c r="AI57" s="307"/>
      <c r="AJ57" s="239"/>
      <c r="AK57" s="242"/>
      <c r="AL57" s="244"/>
      <c r="AM57" s="241"/>
      <c r="AN57" s="307"/>
      <c r="AO57" s="308"/>
      <c r="AP57" s="243"/>
      <c r="AQ57" s="244"/>
      <c r="AR57" s="239"/>
      <c r="AS57" s="239"/>
      <c r="AT57" s="239"/>
      <c r="AU57" s="307"/>
      <c r="AV57" s="244"/>
      <c r="AW57" s="241"/>
      <c r="AX57" s="307"/>
      <c r="AY57" s="239"/>
      <c r="AZ57" s="241"/>
      <c r="BA57" s="307"/>
      <c r="BB57" s="673"/>
      <c r="BC57" s="222">
        <f t="shared" si="35"/>
        <v>0</v>
      </c>
    </row>
    <row r="58" spans="1:55" ht="21.75" customHeight="1" x14ac:dyDescent="0.25">
      <c r="A58" s="670"/>
      <c r="B58" s="671"/>
      <c r="C58" s="575"/>
      <c r="D58" s="101" t="s">
        <v>43</v>
      </c>
      <c r="E58" s="259">
        <f>H58+K58+N58+Q58+T58+W58+Z58+AE58+AJ58+AO58+AT58+AY58</f>
        <v>179.99871999999999</v>
      </c>
      <c r="F58" s="259">
        <f>I58+L58+O58+R58+U58+X58+AA58+AF58+AK58+AP58+AU58+AZ58</f>
        <v>123.64872</v>
      </c>
      <c r="G58" s="442">
        <f t="shared" si="39"/>
        <v>0.68694221825577428</v>
      </c>
      <c r="H58" s="336">
        <v>0</v>
      </c>
      <c r="I58" s="336">
        <v>0</v>
      </c>
      <c r="J58" s="420">
        <v>0</v>
      </c>
      <c r="K58" s="336">
        <v>0</v>
      </c>
      <c r="L58" s="336">
        <v>0</v>
      </c>
      <c r="M58" s="442" t="e">
        <f t="shared" ref="M58" si="47">SUM(L58/K58)</f>
        <v>#DIV/0!</v>
      </c>
      <c r="N58" s="336">
        <v>0</v>
      </c>
      <c r="O58" s="336">
        <v>0</v>
      </c>
      <c r="P58" s="306"/>
      <c r="Q58" s="336">
        <v>123.64872</v>
      </c>
      <c r="R58" s="336">
        <v>123.64872</v>
      </c>
      <c r="S58" s="240"/>
      <c r="T58" s="336">
        <v>0</v>
      </c>
      <c r="U58" s="336">
        <v>0</v>
      </c>
      <c r="V58" s="239"/>
      <c r="W58" s="400">
        <v>0</v>
      </c>
      <c r="X58" s="400">
        <v>0</v>
      </c>
      <c r="Y58" s="239"/>
      <c r="Z58" s="239">
        <v>26.35</v>
      </c>
      <c r="AA58" s="242"/>
      <c r="AB58" s="244"/>
      <c r="AC58" s="239"/>
      <c r="AD58" s="307"/>
      <c r="AE58" s="239"/>
      <c r="AF58" s="242"/>
      <c r="AG58" s="244"/>
      <c r="AH58" s="241"/>
      <c r="AI58" s="307"/>
      <c r="AJ58" s="239">
        <v>30</v>
      </c>
      <c r="AK58" s="242"/>
      <c r="AL58" s="244"/>
      <c r="AM58" s="241"/>
      <c r="AN58" s="307"/>
      <c r="AO58" s="239"/>
      <c r="AP58" s="242"/>
      <c r="AQ58" s="244"/>
      <c r="AR58" s="241"/>
      <c r="AS58" s="307"/>
      <c r="AT58" s="239"/>
      <c r="AU58" s="242"/>
      <c r="AV58" s="244"/>
      <c r="AW58" s="241"/>
      <c r="AX58" s="307"/>
      <c r="AY58" s="239"/>
      <c r="AZ58" s="241"/>
      <c r="BA58" s="242"/>
      <c r="BB58" s="673"/>
      <c r="BC58" s="222">
        <f t="shared" si="35"/>
        <v>179.99871999999999</v>
      </c>
    </row>
    <row r="59" spans="1:55" ht="30" customHeight="1" x14ac:dyDescent="0.25">
      <c r="A59" s="670"/>
      <c r="B59" s="672"/>
      <c r="C59" s="575"/>
      <c r="D59" s="276" t="s">
        <v>267</v>
      </c>
      <c r="E59" s="238"/>
      <c r="F59" s="238"/>
      <c r="G59" s="442"/>
      <c r="H59" s="455"/>
      <c r="I59" s="455"/>
      <c r="J59" s="422"/>
      <c r="K59" s="455"/>
      <c r="L59" s="455"/>
      <c r="M59" s="247"/>
      <c r="N59" s="455"/>
      <c r="O59" s="455"/>
      <c r="P59" s="309"/>
      <c r="Q59" s="455"/>
      <c r="R59" s="455"/>
      <c r="S59" s="247"/>
      <c r="T59" s="455"/>
      <c r="U59" s="455"/>
      <c r="V59" s="238"/>
      <c r="W59" s="401"/>
      <c r="X59" s="401"/>
      <c r="Y59" s="238"/>
      <c r="Z59" s="238"/>
      <c r="AA59" s="249"/>
      <c r="AB59" s="251"/>
      <c r="AC59" s="238"/>
      <c r="AD59" s="253"/>
      <c r="AE59" s="238"/>
      <c r="AF59" s="249"/>
      <c r="AG59" s="251"/>
      <c r="AH59" s="248"/>
      <c r="AI59" s="253"/>
      <c r="AJ59" s="238"/>
      <c r="AK59" s="249"/>
      <c r="AL59" s="251"/>
      <c r="AM59" s="248"/>
      <c r="AN59" s="253"/>
      <c r="AO59" s="238"/>
      <c r="AP59" s="249"/>
      <c r="AQ59" s="251"/>
      <c r="AR59" s="248"/>
      <c r="AS59" s="253"/>
      <c r="AT59" s="238"/>
      <c r="AU59" s="253"/>
      <c r="AV59" s="251"/>
      <c r="AW59" s="248"/>
      <c r="AX59" s="253"/>
      <c r="AY59" s="238"/>
      <c r="AZ59" s="248"/>
      <c r="BA59" s="253"/>
      <c r="BB59" s="673"/>
      <c r="BC59" s="222">
        <f t="shared" si="35"/>
        <v>0</v>
      </c>
    </row>
    <row r="60" spans="1:55" ht="30" customHeight="1" x14ac:dyDescent="0.25">
      <c r="A60" s="569" t="s">
        <v>287</v>
      </c>
      <c r="B60" s="572" t="s">
        <v>288</v>
      </c>
      <c r="C60" s="575"/>
      <c r="D60" s="310" t="s">
        <v>41</v>
      </c>
      <c r="E60" s="320">
        <f>E61+E62+E63+E64</f>
        <v>284.39999999999998</v>
      </c>
      <c r="F60" s="320">
        <f>F61+F62+F63+F64</f>
        <v>142.19999999999999</v>
      </c>
      <c r="G60" s="442">
        <f t="shared" si="39"/>
        <v>0.5</v>
      </c>
      <c r="H60" s="462">
        <f>H61+H62+H63+H64</f>
        <v>0</v>
      </c>
      <c r="I60" s="462">
        <f t="shared" ref="I60:BA60" si="48">I61+I62+I63+I64</f>
        <v>0</v>
      </c>
      <c r="J60" s="432">
        <f t="shared" si="48"/>
        <v>0</v>
      </c>
      <c r="K60" s="462">
        <f t="shared" si="48"/>
        <v>0</v>
      </c>
      <c r="L60" s="462">
        <f t="shared" si="48"/>
        <v>0</v>
      </c>
      <c r="M60" s="321" t="e">
        <f t="shared" si="48"/>
        <v>#DIV/0!</v>
      </c>
      <c r="N60" s="462">
        <f t="shared" si="48"/>
        <v>71.099999999999994</v>
      </c>
      <c r="O60" s="462">
        <f t="shared" si="48"/>
        <v>71.099999999999994</v>
      </c>
      <c r="P60" s="321">
        <f t="shared" si="48"/>
        <v>0</v>
      </c>
      <c r="Q60" s="462">
        <f t="shared" si="48"/>
        <v>0</v>
      </c>
      <c r="R60" s="462">
        <f t="shared" si="48"/>
        <v>0</v>
      </c>
      <c r="S60" s="321">
        <f t="shared" si="48"/>
        <v>0</v>
      </c>
      <c r="T60" s="462">
        <f t="shared" si="48"/>
        <v>0</v>
      </c>
      <c r="U60" s="462">
        <f t="shared" si="48"/>
        <v>0</v>
      </c>
      <c r="V60" s="320">
        <f t="shared" si="48"/>
        <v>0</v>
      </c>
      <c r="W60" s="408">
        <f t="shared" si="48"/>
        <v>71.099999999999994</v>
      </c>
      <c r="X60" s="408">
        <f t="shared" si="48"/>
        <v>71.099999999999994</v>
      </c>
      <c r="Y60" s="320">
        <f t="shared" si="48"/>
        <v>0</v>
      </c>
      <c r="Z60" s="320">
        <f t="shared" si="48"/>
        <v>22.2</v>
      </c>
      <c r="AA60" s="320">
        <f t="shared" si="48"/>
        <v>0</v>
      </c>
      <c r="AB60" s="320">
        <f t="shared" si="48"/>
        <v>0</v>
      </c>
      <c r="AC60" s="320">
        <f t="shared" si="48"/>
        <v>0</v>
      </c>
      <c r="AD60" s="320">
        <f t="shared" si="48"/>
        <v>0</v>
      </c>
      <c r="AE60" s="320">
        <f t="shared" si="48"/>
        <v>30</v>
      </c>
      <c r="AF60" s="320">
        <f t="shared" si="48"/>
        <v>0</v>
      </c>
      <c r="AG60" s="320">
        <f t="shared" si="48"/>
        <v>0</v>
      </c>
      <c r="AH60" s="320">
        <f t="shared" si="48"/>
        <v>0</v>
      </c>
      <c r="AI60" s="320">
        <f t="shared" si="48"/>
        <v>0</v>
      </c>
      <c r="AJ60" s="320">
        <f t="shared" si="48"/>
        <v>30</v>
      </c>
      <c r="AK60" s="320">
        <f t="shared" si="48"/>
        <v>0</v>
      </c>
      <c r="AL60" s="320">
        <f t="shared" si="48"/>
        <v>0</v>
      </c>
      <c r="AM60" s="320">
        <f t="shared" si="48"/>
        <v>0</v>
      </c>
      <c r="AN60" s="320">
        <f t="shared" si="48"/>
        <v>0</v>
      </c>
      <c r="AO60" s="320">
        <f t="shared" si="48"/>
        <v>30</v>
      </c>
      <c r="AP60" s="320">
        <f t="shared" si="48"/>
        <v>0</v>
      </c>
      <c r="AQ60" s="320">
        <f t="shared" si="48"/>
        <v>0</v>
      </c>
      <c r="AR60" s="320">
        <f t="shared" si="48"/>
        <v>0</v>
      </c>
      <c r="AS60" s="320">
        <f t="shared" si="48"/>
        <v>0</v>
      </c>
      <c r="AT60" s="320">
        <f t="shared" si="48"/>
        <v>0</v>
      </c>
      <c r="AU60" s="320">
        <f t="shared" si="48"/>
        <v>0</v>
      </c>
      <c r="AV60" s="320">
        <f t="shared" si="48"/>
        <v>0</v>
      </c>
      <c r="AW60" s="320">
        <f t="shared" si="48"/>
        <v>0</v>
      </c>
      <c r="AX60" s="320">
        <f t="shared" si="48"/>
        <v>0</v>
      </c>
      <c r="AY60" s="320">
        <f t="shared" si="48"/>
        <v>30</v>
      </c>
      <c r="AZ60" s="320">
        <f t="shared" si="48"/>
        <v>0</v>
      </c>
      <c r="BA60" s="320">
        <f t="shared" si="48"/>
        <v>0</v>
      </c>
      <c r="BB60" s="322"/>
      <c r="BC60" s="222">
        <f t="shared" si="35"/>
        <v>284.39999999999998</v>
      </c>
    </row>
    <row r="61" spans="1:55" ht="30" hidden="1" customHeight="1" x14ac:dyDescent="0.25">
      <c r="A61" s="570"/>
      <c r="B61" s="573"/>
      <c r="C61" s="575"/>
      <c r="D61" s="100" t="s">
        <v>37</v>
      </c>
      <c r="E61" s="238"/>
      <c r="F61" s="238"/>
      <c r="G61" s="442" t="e">
        <f t="shared" si="39"/>
        <v>#DIV/0!</v>
      </c>
      <c r="H61" s="455"/>
      <c r="I61" s="455"/>
      <c r="J61" s="422"/>
      <c r="K61" s="455"/>
      <c r="L61" s="455"/>
      <c r="M61" s="247"/>
      <c r="N61" s="455"/>
      <c r="O61" s="455"/>
      <c r="P61" s="309"/>
      <c r="Q61" s="455"/>
      <c r="R61" s="455"/>
      <c r="S61" s="247"/>
      <c r="T61" s="455"/>
      <c r="U61" s="455"/>
      <c r="V61" s="238"/>
      <c r="W61" s="401"/>
      <c r="X61" s="401"/>
      <c r="Y61" s="238"/>
      <c r="Z61" s="238"/>
      <c r="AA61" s="249"/>
      <c r="AB61" s="251"/>
      <c r="AC61" s="238"/>
      <c r="AD61" s="253"/>
      <c r="AE61" s="238"/>
      <c r="AF61" s="249"/>
      <c r="AG61" s="251"/>
      <c r="AH61" s="248"/>
      <c r="AI61" s="253"/>
      <c r="AJ61" s="238"/>
      <c r="AK61" s="249"/>
      <c r="AL61" s="251"/>
      <c r="AM61" s="248"/>
      <c r="AN61" s="253"/>
      <c r="AO61" s="238"/>
      <c r="AP61" s="249"/>
      <c r="AQ61" s="251"/>
      <c r="AR61" s="248"/>
      <c r="AS61" s="253"/>
      <c r="AT61" s="238"/>
      <c r="AU61" s="253"/>
      <c r="AV61" s="251"/>
      <c r="AW61" s="248"/>
      <c r="AX61" s="253"/>
      <c r="AY61" s="256"/>
      <c r="AZ61" s="248"/>
      <c r="BA61" s="253"/>
      <c r="BB61" s="322"/>
      <c r="BC61" s="222">
        <f t="shared" si="35"/>
        <v>0</v>
      </c>
    </row>
    <row r="62" spans="1:55" ht="30" hidden="1" customHeight="1" x14ac:dyDescent="0.25">
      <c r="A62" s="570"/>
      <c r="B62" s="573"/>
      <c r="C62" s="575"/>
      <c r="D62" s="100" t="s">
        <v>2</v>
      </c>
      <c r="E62" s="238"/>
      <c r="F62" s="238"/>
      <c r="G62" s="442" t="e">
        <f t="shared" si="39"/>
        <v>#DIV/0!</v>
      </c>
      <c r="H62" s="455"/>
      <c r="I62" s="455"/>
      <c r="J62" s="422"/>
      <c r="K62" s="455"/>
      <c r="L62" s="455"/>
      <c r="M62" s="247"/>
      <c r="N62" s="455"/>
      <c r="O62" s="455"/>
      <c r="P62" s="309"/>
      <c r="Q62" s="455"/>
      <c r="R62" s="455"/>
      <c r="S62" s="247"/>
      <c r="T62" s="455"/>
      <c r="U62" s="455"/>
      <c r="V62" s="238"/>
      <c r="W62" s="401"/>
      <c r="X62" s="401"/>
      <c r="Y62" s="238"/>
      <c r="Z62" s="238"/>
      <c r="AA62" s="249"/>
      <c r="AB62" s="251"/>
      <c r="AC62" s="238"/>
      <c r="AD62" s="253"/>
      <c r="AE62" s="238"/>
      <c r="AF62" s="249"/>
      <c r="AG62" s="251"/>
      <c r="AH62" s="248"/>
      <c r="AI62" s="253"/>
      <c r="AJ62" s="238"/>
      <c r="AK62" s="249"/>
      <c r="AL62" s="251"/>
      <c r="AM62" s="248"/>
      <c r="AN62" s="253"/>
      <c r="AO62" s="238"/>
      <c r="AP62" s="249"/>
      <c r="AQ62" s="251"/>
      <c r="AR62" s="248"/>
      <c r="AS62" s="253"/>
      <c r="AT62" s="238"/>
      <c r="AU62" s="253"/>
      <c r="AV62" s="251"/>
      <c r="AW62" s="248"/>
      <c r="AX62" s="253"/>
      <c r="AY62" s="256"/>
      <c r="AZ62" s="248"/>
      <c r="BA62" s="253"/>
      <c r="BB62" s="322"/>
      <c r="BC62" s="222">
        <f t="shared" si="35"/>
        <v>0</v>
      </c>
    </row>
    <row r="63" spans="1:55" ht="29.25" customHeight="1" x14ac:dyDescent="0.25">
      <c r="A63" s="570"/>
      <c r="B63" s="573"/>
      <c r="C63" s="575"/>
      <c r="D63" s="104" t="s">
        <v>43</v>
      </c>
      <c r="E63" s="259">
        <f>H63+K63+N63+Q63+T63+W63+Z63+AE63+AJ63+AO63+AT63+AY63</f>
        <v>284.39999999999998</v>
      </c>
      <c r="F63" s="259">
        <f>I63+L63+O63+R63+U63+X63+AA63+AF63+AK63+AP63+AU63+AZ63</f>
        <v>142.19999999999999</v>
      </c>
      <c r="G63" s="442">
        <f t="shared" si="39"/>
        <v>0.5</v>
      </c>
      <c r="H63" s="455">
        <v>0</v>
      </c>
      <c r="I63" s="455">
        <v>0</v>
      </c>
      <c r="J63" s="422">
        <v>0</v>
      </c>
      <c r="K63" s="455">
        <v>0</v>
      </c>
      <c r="L63" s="455">
        <v>0</v>
      </c>
      <c r="M63" s="442" t="e">
        <f t="shared" ref="M63" si="49">SUM(L63/K63)</f>
        <v>#DIV/0!</v>
      </c>
      <c r="N63" s="455">
        <v>71.099999999999994</v>
      </c>
      <c r="O63" s="455">
        <v>71.099999999999994</v>
      </c>
      <c r="P63" s="309"/>
      <c r="Q63" s="455">
        <v>0</v>
      </c>
      <c r="R63" s="455">
        <v>0</v>
      </c>
      <c r="S63" s="247"/>
      <c r="T63" s="455">
        <v>0</v>
      </c>
      <c r="U63" s="455">
        <v>0</v>
      </c>
      <c r="V63" s="238"/>
      <c r="W63" s="401">
        <v>71.099999999999994</v>
      </c>
      <c r="X63" s="401">
        <v>71.099999999999994</v>
      </c>
      <c r="Y63" s="238"/>
      <c r="Z63" s="238">
        <f>30-7.8</f>
        <v>22.2</v>
      </c>
      <c r="AA63" s="249"/>
      <c r="AB63" s="251"/>
      <c r="AC63" s="238"/>
      <c r="AD63" s="253"/>
      <c r="AE63" s="238">
        <v>30</v>
      </c>
      <c r="AF63" s="249"/>
      <c r="AG63" s="251"/>
      <c r="AH63" s="248"/>
      <c r="AI63" s="253"/>
      <c r="AJ63" s="238">
        <v>30</v>
      </c>
      <c r="AK63" s="249"/>
      <c r="AL63" s="251"/>
      <c r="AM63" s="248"/>
      <c r="AN63" s="253"/>
      <c r="AO63" s="238">
        <v>30</v>
      </c>
      <c r="AP63" s="249"/>
      <c r="AQ63" s="251"/>
      <c r="AR63" s="248"/>
      <c r="AS63" s="253"/>
      <c r="AT63" s="238">
        <v>0</v>
      </c>
      <c r="AU63" s="253"/>
      <c r="AV63" s="251"/>
      <c r="AW63" s="248"/>
      <c r="AX63" s="253"/>
      <c r="AY63" s="256">
        <v>30</v>
      </c>
      <c r="AZ63" s="248"/>
      <c r="BA63" s="253"/>
      <c r="BB63" s="322"/>
      <c r="BC63" s="222">
        <f t="shared" si="35"/>
        <v>284.39999999999998</v>
      </c>
    </row>
    <row r="64" spans="1:55" ht="30" hidden="1" customHeight="1" x14ac:dyDescent="0.25">
      <c r="A64" s="571"/>
      <c r="B64" s="608"/>
      <c r="C64" s="575"/>
      <c r="D64" s="276" t="s">
        <v>267</v>
      </c>
      <c r="E64" s="238"/>
      <c r="F64" s="238"/>
      <c r="G64" s="442" t="e">
        <f t="shared" si="39"/>
        <v>#DIV/0!</v>
      </c>
      <c r="H64" s="455"/>
      <c r="I64" s="455"/>
      <c r="J64" s="422"/>
      <c r="K64" s="455"/>
      <c r="L64" s="455"/>
      <c r="M64" s="247"/>
      <c r="N64" s="455"/>
      <c r="O64" s="455"/>
      <c r="P64" s="309"/>
      <c r="Q64" s="455"/>
      <c r="R64" s="455"/>
      <c r="S64" s="247"/>
      <c r="T64" s="455"/>
      <c r="U64" s="455"/>
      <c r="V64" s="238"/>
      <c r="W64" s="401"/>
      <c r="X64" s="401"/>
      <c r="Y64" s="238"/>
      <c r="Z64" s="238"/>
      <c r="AA64" s="249"/>
      <c r="AB64" s="251"/>
      <c r="AC64" s="238"/>
      <c r="AD64" s="253"/>
      <c r="AE64" s="238"/>
      <c r="AF64" s="249"/>
      <c r="AG64" s="251"/>
      <c r="AH64" s="248"/>
      <c r="AI64" s="253"/>
      <c r="AJ64" s="238"/>
      <c r="AK64" s="249"/>
      <c r="AL64" s="251"/>
      <c r="AM64" s="248"/>
      <c r="AN64" s="253"/>
      <c r="AO64" s="238"/>
      <c r="AP64" s="249"/>
      <c r="AQ64" s="251"/>
      <c r="AR64" s="248"/>
      <c r="AS64" s="253"/>
      <c r="AT64" s="238"/>
      <c r="AU64" s="253"/>
      <c r="AV64" s="251"/>
      <c r="AW64" s="248"/>
      <c r="AX64" s="253"/>
      <c r="AY64" s="256"/>
      <c r="AZ64" s="248"/>
      <c r="BA64" s="253"/>
      <c r="BB64" s="322"/>
      <c r="BC64" s="222">
        <f t="shared" si="35"/>
        <v>0</v>
      </c>
    </row>
    <row r="65" spans="1:55" ht="30" customHeight="1" x14ac:dyDescent="0.25">
      <c r="A65" s="569" t="s">
        <v>289</v>
      </c>
      <c r="B65" s="572" t="s">
        <v>385</v>
      </c>
      <c r="C65" s="575"/>
      <c r="D65" s="310" t="s">
        <v>41</v>
      </c>
      <c r="E65" s="320">
        <f>E66+E67+E68+E69</f>
        <v>336</v>
      </c>
      <c r="F65" s="320">
        <f t="shared" ref="F65:T65" si="50">F66+F67+F68+F69</f>
        <v>0</v>
      </c>
      <c r="G65" s="442">
        <f t="shared" si="39"/>
        <v>0</v>
      </c>
      <c r="H65" s="462">
        <f t="shared" si="50"/>
        <v>0</v>
      </c>
      <c r="I65" s="462">
        <f t="shared" si="50"/>
        <v>0</v>
      </c>
      <c r="J65" s="432">
        <f t="shared" si="50"/>
        <v>0</v>
      </c>
      <c r="K65" s="462">
        <f t="shared" si="50"/>
        <v>0</v>
      </c>
      <c r="L65" s="462">
        <f t="shared" si="50"/>
        <v>0</v>
      </c>
      <c r="M65" s="321" t="e">
        <f t="shared" si="50"/>
        <v>#DIV/0!</v>
      </c>
      <c r="N65" s="462">
        <f t="shared" si="50"/>
        <v>0</v>
      </c>
      <c r="O65" s="462">
        <f t="shared" si="50"/>
        <v>0</v>
      </c>
      <c r="P65" s="321">
        <f t="shared" si="50"/>
        <v>0</v>
      </c>
      <c r="Q65" s="462">
        <f t="shared" si="50"/>
        <v>0</v>
      </c>
      <c r="R65" s="462">
        <f t="shared" si="50"/>
        <v>0</v>
      </c>
      <c r="S65" s="321">
        <f t="shared" si="50"/>
        <v>0</v>
      </c>
      <c r="T65" s="462">
        <f t="shared" si="50"/>
        <v>0</v>
      </c>
      <c r="U65" s="462">
        <v>0</v>
      </c>
      <c r="V65" s="320"/>
      <c r="W65" s="408">
        <v>0</v>
      </c>
      <c r="X65" s="408">
        <v>0</v>
      </c>
      <c r="Y65" s="320"/>
      <c r="Z65" s="320"/>
      <c r="AA65" s="323"/>
      <c r="AB65" s="324"/>
      <c r="AC65" s="320"/>
      <c r="AD65" s="325"/>
      <c r="AE65" s="320"/>
      <c r="AF65" s="323"/>
      <c r="AG65" s="324"/>
      <c r="AH65" s="326"/>
      <c r="AI65" s="325"/>
      <c r="AJ65" s="320">
        <f>AJ68</f>
        <v>0</v>
      </c>
      <c r="AK65" s="323"/>
      <c r="AL65" s="324"/>
      <c r="AM65" s="326"/>
      <c r="AN65" s="325"/>
      <c r="AO65" s="320"/>
      <c r="AP65" s="323"/>
      <c r="AQ65" s="324"/>
      <c r="AR65" s="326"/>
      <c r="AS65" s="325"/>
      <c r="AT65" s="320"/>
      <c r="AU65" s="325"/>
      <c r="AV65" s="324"/>
      <c r="AW65" s="326"/>
      <c r="AX65" s="325"/>
      <c r="AY65" s="254"/>
      <c r="AZ65" s="326"/>
      <c r="BA65" s="253"/>
      <c r="BB65" s="322"/>
      <c r="BC65" s="222">
        <f t="shared" si="35"/>
        <v>0</v>
      </c>
    </row>
    <row r="66" spans="1:55" ht="45.75" hidden="1" customHeight="1" x14ac:dyDescent="0.25">
      <c r="A66" s="570"/>
      <c r="B66" s="573"/>
      <c r="C66" s="575"/>
      <c r="D66" s="100" t="s">
        <v>37</v>
      </c>
      <c r="E66" s="238"/>
      <c r="F66" s="238"/>
      <c r="G66" s="442" t="e">
        <f t="shared" si="39"/>
        <v>#DIV/0!</v>
      </c>
      <c r="H66" s="455"/>
      <c r="I66" s="455"/>
      <c r="J66" s="422"/>
      <c r="K66" s="455"/>
      <c r="L66" s="455"/>
      <c r="M66" s="247"/>
      <c r="N66" s="455"/>
      <c r="O66" s="455"/>
      <c r="P66" s="309"/>
      <c r="Q66" s="455"/>
      <c r="R66" s="455"/>
      <c r="S66" s="247"/>
      <c r="T66" s="455"/>
      <c r="U66" s="455"/>
      <c r="V66" s="238"/>
      <c r="W66" s="401"/>
      <c r="X66" s="401"/>
      <c r="Y66" s="238"/>
      <c r="Z66" s="238"/>
      <c r="AA66" s="249"/>
      <c r="AB66" s="251"/>
      <c r="AC66" s="238"/>
      <c r="AD66" s="253"/>
      <c r="AE66" s="238"/>
      <c r="AF66" s="249"/>
      <c r="AG66" s="251"/>
      <c r="AH66" s="248"/>
      <c r="AI66" s="253"/>
      <c r="AJ66" s="238"/>
      <c r="AK66" s="249"/>
      <c r="AL66" s="251"/>
      <c r="AM66" s="248"/>
      <c r="AN66" s="253"/>
      <c r="AO66" s="238"/>
      <c r="AP66" s="249"/>
      <c r="AQ66" s="251"/>
      <c r="AR66" s="248"/>
      <c r="AS66" s="253"/>
      <c r="AT66" s="238"/>
      <c r="AU66" s="253"/>
      <c r="AV66" s="251"/>
      <c r="AW66" s="248"/>
      <c r="AX66" s="253"/>
      <c r="AY66" s="256"/>
      <c r="AZ66" s="248"/>
      <c r="BA66" s="253"/>
      <c r="BB66" s="322"/>
      <c r="BC66" s="222">
        <f t="shared" si="35"/>
        <v>0</v>
      </c>
    </row>
    <row r="67" spans="1:55" ht="59.25" hidden="1" customHeight="1" x14ac:dyDescent="0.25">
      <c r="A67" s="570"/>
      <c r="B67" s="573"/>
      <c r="C67" s="575"/>
      <c r="D67" s="100" t="s">
        <v>2</v>
      </c>
      <c r="E67" s="238"/>
      <c r="F67" s="238"/>
      <c r="G67" s="442" t="e">
        <f t="shared" si="39"/>
        <v>#DIV/0!</v>
      </c>
      <c r="H67" s="455"/>
      <c r="I67" s="455"/>
      <c r="J67" s="422"/>
      <c r="K67" s="455"/>
      <c r="L67" s="455"/>
      <c r="M67" s="247"/>
      <c r="N67" s="455"/>
      <c r="O67" s="455"/>
      <c r="P67" s="309"/>
      <c r="Q67" s="455"/>
      <c r="R67" s="455"/>
      <c r="S67" s="247"/>
      <c r="T67" s="455"/>
      <c r="U67" s="455"/>
      <c r="V67" s="238"/>
      <c r="W67" s="401"/>
      <c r="X67" s="401"/>
      <c r="Y67" s="238"/>
      <c r="Z67" s="238"/>
      <c r="AA67" s="249"/>
      <c r="AB67" s="251"/>
      <c r="AC67" s="238"/>
      <c r="AD67" s="253"/>
      <c r="AE67" s="238"/>
      <c r="AF67" s="249"/>
      <c r="AG67" s="251"/>
      <c r="AH67" s="248"/>
      <c r="AI67" s="253"/>
      <c r="AJ67" s="238"/>
      <c r="AK67" s="249"/>
      <c r="AL67" s="251"/>
      <c r="AM67" s="248"/>
      <c r="AN67" s="253"/>
      <c r="AO67" s="238"/>
      <c r="AP67" s="249"/>
      <c r="AQ67" s="251"/>
      <c r="AR67" s="248"/>
      <c r="AS67" s="253"/>
      <c r="AT67" s="238"/>
      <c r="AU67" s="253"/>
      <c r="AV67" s="251"/>
      <c r="AW67" s="248"/>
      <c r="AX67" s="253"/>
      <c r="AY67" s="256"/>
      <c r="AZ67" s="248"/>
      <c r="BA67" s="253"/>
      <c r="BB67" s="322"/>
      <c r="BC67" s="222">
        <f t="shared" si="35"/>
        <v>0</v>
      </c>
    </row>
    <row r="68" spans="1:55" ht="85.5" customHeight="1" x14ac:dyDescent="0.25">
      <c r="A68" s="570"/>
      <c r="B68" s="573"/>
      <c r="C68" s="575"/>
      <c r="D68" s="104" t="s">
        <v>43</v>
      </c>
      <c r="E68" s="259">
        <f>H68+K68+N68+Q68+T68+W68+Z68+AE68+AJ68+AO68+AT68+AY68</f>
        <v>336</v>
      </c>
      <c r="F68" s="259">
        <f>I68+L68+O68+R68+U68+X68+AA68+AF68+AK68+AP68+AU68+AZ68</f>
        <v>0</v>
      </c>
      <c r="G68" s="442">
        <f t="shared" si="39"/>
        <v>0</v>
      </c>
      <c r="H68" s="455">
        <v>0</v>
      </c>
      <c r="I68" s="455">
        <v>0</v>
      </c>
      <c r="J68" s="422">
        <v>0</v>
      </c>
      <c r="K68" s="455">
        <v>0</v>
      </c>
      <c r="L68" s="455">
        <v>0</v>
      </c>
      <c r="M68" s="442" t="e">
        <f t="shared" ref="M68" si="51">SUM(L68/K68)</f>
        <v>#DIV/0!</v>
      </c>
      <c r="N68" s="455">
        <v>0</v>
      </c>
      <c r="O68" s="455">
        <v>0</v>
      </c>
      <c r="P68" s="309"/>
      <c r="Q68" s="455">
        <v>0</v>
      </c>
      <c r="R68" s="455">
        <v>0</v>
      </c>
      <c r="S68" s="247"/>
      <c r="T68" s="455">
        <v>0</v>
      </c>
      <c r="U68" s="455">
        <v>0</v>
      </c>
      <c r="V68" s="238"/>
      <c r="W68" s="401">
        <v>0</v>
      </c>
      <c r="X68" s="401">
        <v>0</v>
      </c>
      <c r="Y68" s="238"/>
      <c r="Z68" s="238">
        <v>0</v>
      </c>
      <c r="AA68" s="249"/>
      <c r="AB68" s="251"/>
      <c r="AC68" s="238"/>
      <c r="AD68" s="253"/>
      <c r="AE68" s="238">
        <v>336</v>
      </c>
      <c r="AF68" s="249"/>
      <c r="AG68" s="251"/>
      <c r="AH68" s="248"/>
      <c r="AI68" s="253"/>
      <c r="AJ68" s="238">
        <v>0</v>
      </c>
      <c r="AK68" s="249"/>
      <c r="AL68" s="251"/>
      <c r="AM68" s="248"/>
      <c r="AN68" s="253"/>
      <c r="AO68" s="238"/>
      <c r="AP68" s="249"/>
      <c r="AQ68" s="251"/>
      <c r="AR68" s="248"/>
      <c r="AS68" s="253"/>
      <c r="AT68" s="238"/>
      <c r="AU68" s="253"/>
      <c r="AV68" s="251"/>
      <c r="AW68" s="248"/>
      <c r="AX68" s="253"/>
      <c r="AY68" s="256"/>
      <c r="AZ68" s="248"/>
      <c r="BA68" s="253"/>
      <c r="BB68" s="322"/>
      <c r="BC68" s="222">
        <f t="shared" si="35"/>
        <v>336</v>
      </c>
    </row>
    <row r="69" spans="1:55" ht="80.25" hidden="1" customHeight="1" x14ac:dyDescent="0.25">
      <c r="A69" s="571"/>
      <c r="B69" s="608"/>
      <c r="C69" s="575"/>
      <c r="D69" s="276" t="s">
        <v>267</v>
      </c>
      <c r="E69" s="238"/>
      <c r="F69" s="238"/>
      <c r="G69" s="442" t="e">
        <f t="shared" si="39"/>
        <v>#DIV/0!</v>
      </c>
      <c r="H69" s="455"/>
      <c r="I69" s="455"/>
      <c r="J69" s="422"/>
      <c r="K69" s="455"/>
      <c r="L69" s="455"/>
      <c r="M69" s="247"/>
      <c r="N69" s="455"/>
      <c r="O69" s="455"/>
      <c r="P69" s="309"/>
      <c r="Q69" s="455"/>
      <c r="R69" s="455"/>
      <c r="S69" s="247"/>
      <c r="T69" s="455"/>
      <c r="U69" s="455"/>
      <c r="V69" s="238"/>
      <c r="W69" s="401"/>
      <c r="X69" s="401"/>
      <c r="Y69" s="238"/>
      <c r="Z69" s="238"/>
      <c r="AA69" s="249"/>
      <c r="AB69" s="251"/>
      <c r="AC69" s="238"/>
      <c r="AD69" s="253"/>
      <c r="AE69" s="238"/>
      <c r="AF69" s="249"/>
      <c r="AG69" s="251"/>
      <c r="AH69" s="248"/>
      <c r="AI69" s="253"/>
      <c r="AJ69" s="238"/>
      <c r="AK69" s="249"/>
      <c r="AL69" s="251"/>
      <c r="AM69" s="248"/>
      <c r="AN69" s="253"/>
      <c r="AO69" s="238"/>
      <c r="AP69" s="249"/>
      <c r="AQ69" s="251"/>
      <c r="AR69" s="248"/>
      <c r="AS69" s="253"/>
      <c r="AT69" s="238"/>
      <c r="AU69" s="253"/>
      <c r="AV69" s="251"/>
      <c r="AW69" s="248"/>
      <c r="AX69" s="253"/>
      <c r="AY69" s="256"/>
      <c r="AZ69" s="248"/>
      <c r="BA69" s="253"/>
      <c r="BB69" s="322"/>
      <c r="BC69" s="222">
        <f t="shared" si="35"/>
        <v>0</v>
      </c>
    </row>
    <row r="70" spans="1:55" ht="30" hidden="1" customHeight="1" x14ac:dyDescent="0.25">
      <c r="A70" s="609" t="s">
        <v>290</v>
      </c>
      <c r="B70" s="572" t="s">
        <v>291</v>
      </c>
      <c r="C70" s="575"/>
      <c r="D70" s="310" t="s">
        <v>41</v>
      </c>
      <c r="E70" s="320">
        <f>E71+E72+E73+E74</f>
        <v>0</v>
      </c>
      <c r="F70" s="320">
        <f t="shared" ref="F70:BA70" si="52">F71+F72+F73+F74</f>
        <v>0</v>
      </c>
      <c r="G70" s="442" t="e">
        <f t="shared" si="39"/>
        <v>#DIV/0!</v>
      </c>
      <c r="H70" s="462">
        <f t="shared" si="52"/>
        <v>0</v>
      </c>
      <c r="I70" s="462">
        <f t="shared" si="52"/>
        <v>0</v>
      </c>
      <c r="J70" s="432">
        <f t="shared" si="52"/>
        <v>0</v>
      </c>
      <c r="K70" s="462">
        <f t="shared" si="52"/>
        <v>0</v>
      </c>
      <c r="L70" s="462">
        <f t="shared" si="52"/>
        <v>0</v>
      </c>
      <c r="M70" s="321">
        <f t="shared" si="52"/>
        <v>0</v>
      </c>
      <c r="N70" s="462">
        <f t="shared" si="52"/>
        <v>100</v>
      </c>
      <c r="O70" s="462">
        <f t="shared" si="52"/>
        <v>0</v>
      </c>
      <c r="P70" s="321">
        <f t="shared" si="52"/>
        <v>0</v>
      </c>
      <c r="Q70" s="462">
        <f t="shared" si="52"/>
        <v>84</v>
      </c>
      <c r="R70" s="462">
        <f t="shared" si="52"/>
        <v>0</v>
      </c>
      <c r="S70" s="321">
        <f t="shared" si="52"/>
        <v>0</v>
      </c>
      <c r="T70" s="462">
        <f>T71+T72+T73+T74</f>
        <v>735.8</v>
      </c>
      <c r="U70" s="462">
        <f t="shared" si="52"/>
        <v>0</v>
      </c>
      <c r="V70" s="320">
        <f t="shared" si="52"/>
        <v>0</v>
      </c>
      <c r="W70" s="408">
        <f t="shared" si="52"/>
        <v>0</v>
      </c>
      <c r="X70" s="408">
        <f t="shared" si="52"/>
        <v>0</v>
      </c>
      <c r="Y70" s="320">
        <f t="shared" si="52"/>
        <v>0</v>
      </c>
      <c r="Z70" s="320">
        <f t="shared" si="52"/>
        <v>0</v>
      </c>
      <c r="AA70" s="320">
        <f t="shared" si="52"/>
        <v>0</v>
      </c>
      <c r="AB70" s="320">
        <f t="shared" si="52"/>
        <v>0</v>
      </c>
      <c r="AC70" s="320">
        <f t="shared" si="52"/>
        <v>0</v>
      </c>
      <c r="AD70" s="320">
        <f t="shared" si="52"/>
        <v>0</v>
      </c>
      <c r="AE70" s="320">
        <f t="shared" si="52"/>
        <v>0</v>
      </c>
      <c r="AF70" s="320">
        <f t="shared" si="52"/>
        <v>0</v>
      </c>
      <c r="AG70" s="320">
        <f t="shared" si="52"/>
        <v>0</v>
      </c>
      <c r="AH70" s="320">
        <f t="shared" si="52"/>
        <v>0</v>
      </c>
      <c r="AI70" s="320">
        <f t="shared" si="52"/>
        <v>0</v>
      </c>
      <c r="AJ70" s="320">
        <f t="shared" si="52"/>
        <v>0</v>
      </c>
      <c r="AK70" s="320">
        <f t="shared" si="52"/>
        <v>0</v>
      </c>
      <c r="AL70" s="320">
        <f t="shared" si="52"/>
        <v>0</v>
      </c>
      <c r="AM70" s="320">
        <f t="shared" si="52"/>
        <v>0</v>
      </c>
      <c r="AN70" s="320">
        <f t="shared" si="52"/>
        <v>0</v>
      </c>
      <c r="AO70" s="320">
        <f t="shared" si="52"/>
        <v>0</v>
      </c>
      <c r="AP70" s="320">
        <f t="shared" si="52"/>
        <v>0</v>
      </c>
      <c r="AQ70" s="320">
        <f t="shared" si="52"/>
        <v>0</v>
      </c>
      <c r="AR70" s="320">
        <f t="shared" si="52"/>
        <v>0</v>
      </c>
      <c r="AS70" s="320">
        <f t="shared" si="52"/>
        <v>0</v>
      </c>
      <c r="AT70" s="320">
        <f t="shared" si="52"/>
        <v>0</v>
      </c>
      <c r="AU70" s="320">
        <f t="shared" si="52"/>
        <v>0</v>
      </c>
      <c r="AV70" s="320">
        <f t="shared" si="52"/>
        <v>0</v>
      </c>
      <c r="AW70" s="320">
        <f t="shared" si="52"/>
        <v>0</v>
      </c>
      <c r="AX70" s="320">
        <f t="shared" si="52"/>
        <v>0</v>
      </c>
      <c r="AY70" s="320">
        <f t="shared" si="52"/>
        <v>0</v>
      </c>
      <c r="AZ70" s="320">
        <f t="shared" si="52"/>
        <v>0</v>
      </c>
      <c r="BA70" s="320">
        <f t="shared" si="52"/>
        <v>0</v>
      </c>
      <c r="BB70" s="322"/>
      <c r="BC70" s="222">
        <f t="shared" si="35"/>
        <v>919.8</v>
      </c>
    </row>
    <row r="71" spans="1:55" ht="30" hidden="1" customHeight="1" x14ac:dyDescent="0.25">
      <c r="A71" s="610"/>
      <c r="B71" s="573"/>
      <c r="C71" s="575"/>
      <c r="D71" s="100" t="s">
        <v>37</v>
      </c>
      <c r="E71" s="238"/>
      <c r="F71" s="238"/>
      <c r="G71" s="442" t="e">
        <f t="shared" si="39"/>
        <v>#DIV/0!</v>
      </c>
      <c r="H71" s="455"/>
      <c r="I71" s="455"/>
      <c r="J71" s="422"/>
      <c r="K71" s="455"/>
      <c r="L71" s="455"/>
      <c r="M71" s="247"/>
      <c r="N71" s="455"/>
      <c r="O71" s="455"/>
      <c r="P71" s="309"/>
      <c r="Q71" s="455"/>
      <c r="R71" s="455"/>
      <c r="S71" s="247"/>
      <c r="T71" s="455"/>
      <c r="U71" s="455"/>
      <c r="V71" s="238"/>
      <c r="W71" s="401"/>
      <c r="X71" s="401"/>
      <c r="Y71" s="238"/>
      <c r="Z71" s="238"/>
      <c r="AA71" s="249"/>
      <c r="AB71" s="251"/>
      <c r="AC71" s="238"/>
      <c r="AD71" s="253"/>
      <c r="AE71" s="238"/>
      <c r="AF71" s="249"/>
      <c r="AG71" s="251"/>
      <c r="AH71" s="248"/>
      <c r="AI71" s="253"/>
      <c r="AJ71" s="238"/>
      <c r="AK71" s="249"/>
      <c r="AL71" s="251"/>
      <c r="AM71" s="248"/>
      <c r="AN71" s="253"/>
      <c r="AO71" s="238"/>
      <c r="AP71" s="249"/>
      <c r="AQ71" s="251"/>
      <c r="AR71" s="248"/>
      <c r="AS71" s="253"/>
      <c r="AT71" s="238"/>
      <c r="AU71" s="253"/>
      <c r="AV71" s="251"/>
      <c r="AW71" s="248"/>
      <c r="AX71" s="253"/>
      <c r="AY71" s="256"/>
      <c r="AZ71" s="248"/>
      <c r="BA71" s="253"/>
      <c r="BB71" s="322"/>
      <c r="BC71" s="222">
        <f t="shared" si="35"/>
        <v>0</v>
      </c>
    </row>
    <row r="72" spans="1:55" ht="51.75" hidden="1" customHeight="1" x14ac:dyDescent="0.25">
      <c r="A72" s="610"/>
      <c r="B72" s="573"/>
      <c r="C72" s="575"/>
      <c r="D72" s="100" t="s">
        <v>2</v>
      </c>
      <c r="E72" s="238">
        <v>0</v>
      </c>
      <c r="F72" s="238"/>
      <c r="G72" s="442" t="e">
        <f t="shared" si="39"/>
        <v>#DIV/0!</v>
      </c>
      <c r="H72" s="455"/>
      <c r="I72" s="455"/>
      <c r="J72" s="422"/>
      <c r="K72" s="455"/>
      <c r="L72" s="455"/>
      <c r="M72" s="247"/>
      <c r="N72" s="455"/>
      <c r="O72" s="455"/>
      <c r="P72" s="309"/>
      <c r="Q72" s="455"/>
      <c r="R72" s="455"/>
      <c r="S72" s="247"/>
      <c r="T72" s="455">
        <v>735.8</v>
      </c>
      <c r="U72" s="455"/>
      <c r="V72" s="238"/>
      <c r="W72" s="401"/>
      <c r="X72" s="401"/>
      <c r="Y72" s="238"/>
      <c r="Z72" s="238"/>
      <c r="AA72" s="249"/>
      <c r="AB72" s="251"/>
      <c r="AC72" s="238"/>
      <c r="AD72" s="253"/>
      <c r="AE72" s="238"/>
      <c r="AF72" s="249"/>
      <c r="AG72" s="251"/>
      <c r="AH72" s="248"/>
      <c r="AI72" s="253"/>
      <c r="AJ72" s="238"/>
      <c r="AK72" s="249"/>
      <c r="AL72" s="251"/>
      <c r="AM72" s="248"/>
      <c r="AN72" s="253"/>
      <c r="AO72" s="238"/>
      <c r="AP72" s="249"/>
      <c r="AQ72" s="251"/>
      <c r="AR72" s="248"/>
      <c r="AS72" s="253"/>
      <c r="AT72" s="238"/>
      <c r="AU72" s="253"/>
      <c r="AV72" s="251"/>
      <c r="AW72" s="248"/>
      <c r="AX72" s="253"/>
      <c r="AY72" s="256"/>
      <c r="AZ72" s="248"/>
      <c r="BA72" s="253"/>
      <c r="BB72" s="322"/>
      <c r="BC72" s="222">
        <f t="shared" si="35"/>
        <v>735.8</v>
      </c>
    </row>
    <row r="73" spans="1:55" ht="30" hidden="1" customHeight="1" x14ac:dyDescent="0.25">
      <c r="A73" s="610"/>
      <c r="B73" s="573"/>
      <c r="C73" s="575"/>
      <c r="D73" s="104" t="s">
        <v>43</v>
      </c>
      <c r="E73" s="238">
        <v>0</v>
      </c>
      <c r="F73" s="238"/>
      <c r="G73" s="442" t="e">
        <f t="shared" si="39"/>
        <v>#DIV/0!</v>
      </c>
      <c r="H73" s="455"/>
      <c r="I73" s="455"/>
      <c r="J73" s="422"/>
      <c r="K73" s="455"/>
      <c r="L73" s="455"/>
      <c r="M73" s="247"/>
      <c r="N73" s="455">
        <v>100</v>
      </c>
      <c r="O73" s="455"/>
      <c r="P73" s="309"/>
      <c r="Q73" s="455">
        <v>84</v>
      </c>
      <c r="R73" s="455"/>
      <c r="S73" s="247"/>
      <c r="T73" s="455"/>
      <c r="U73" s="455"/>
      <c r="V73" s="238"/>
      <c r="W73" s="401"/>
      <c r="X73" s="401"/>
      <c r="Y73" s="238"/>
      <c r="Z73" s="238"/>
      <c r="AA73" s="249"/>
      <c r="AB73" s="251"/>
      <c r="AC73" s="238"/>
      <c r="AD73" s="253"/>
      <c r="AE73" s="238"/>
      <c r="AF73" s="249"/>
      <c r="AG73" s="251"/>
      <c r="AH73" s="248"/>
      <c r="AI73" s="253"/>
      <c r="AJ73" s="238"/>
      <c r="AK73" s="249"/>
      <c r="AL73" s="251"/>
      <c r="AM73" s="248"/>
      <c r="AN73" s="253"/>
      <c r="AO73" s="238"/>
      <c r="AP73" s="249"/>
      <c r="AQ73" s="251"/>
      <c r="AR73" s="248"/>
      <c r="AS73" s="253"/>
      <c r="AT73" s="238"/>
      <c r="AU73" s="253"/>
      <c r="AV73" s="251"/>
      <c r="AW73" s="248"/>
      <c r="AX73" s="253"/>
      <c r="AY73" s="256"/>
      <c r="AZ73" s="248"/>
      <c r="BA73" s="253"/>
      <c r="BB73" s="322"/>
      <c r="BC73" s="222">
        <f t="shared" si="35"/>
        <v>184</v>
      </c>
    </row>
    <row r="74" spans="1:55" ht="30" hidden="1" customHeight="1" x14ac:dyDescent="0.25">
      <c r="A74" s="611"/>
      <c r="B74" s="608"/>
      <c r="C74" s="576"/>
      <c r="D74" s="276" t="s">
        <v>267</v>
      </c>
      <c r="E74" s="238"/>
      <c r="F74" s="238"/>
      <c r="G74" s="442" t="e">
        <f t="shared" si="39"/>
        <v>#DIV/0!</v>
      </c>
      <c r="H74" s="455"/>
      <c r="I74" s="455"/>
      <c r="J74" s="422"/>
      <c r="K74" s="455"/>
      <c r="L74" s="455"/>
      <c r="M74" s="247"/>
      <c r="N74" s="455"/>
      <c r="O74" s="455"/>
      <c r="P74" s="309"/>
      <c r="Q74" s="455"/>
      <c r="R74" s="455"/>
      <c r="S74" s="247"/>
      <c r="T74" s="455"/>
      <c r="U74" s="455"/>
      <c r="V74" s="238"/>
      <c r="W74" s="401"/>
      <c r="X74" s="401"/>
      <c r="Y74" s="238"/>
      <c r="Z74" s="238"/>
      <c r="AA74" s="249"/>
      <c r="AB74" s="251"/>
      <c r="AC74" s="238"/>
      <c r="AD74" s="253"/>
      <c r="AE74" s="238"/>
      <c r="AF74" s="249"/>
      <c r="AG74" s="251"/>
      <c r="AH74" s="248"/>
      <c r="AI74" s="253"/>
      <c r="AJ74" s="238"/>
      <c r="AK74" s="249"/>
      <c r="AL74" s="251"/>
      <c r="AM74" s="248"/>
      <c r="AN74" s="253"/>
      <c r="AO74" s="238"/>
      <c r="AP74" s="249"/>
      <c r="AQ74" s="251"/>
      <c r="AR74" s="248"/>
      <c r="AS74" s="253"/>
      <c r="AT74" s="238"/>
      <c r="AU74" s="253"/>
      <c r="AV74" s="251"/>
      <c r="AW74" s="248"/>
      <c r="AX74" s="253"/>
      <c r="AY74" s="256"/>
      <c r="AZ74" s="248"/>
      <c r="BA74" s="253"/>
      <c r="BB74" s="322"/>
      <c r="BC74" s="222">
        <f t="shared" si="35"/>
        <v>0</v>
      </c>
    </row>
    <row r="75" spans="1:55" ht="20.25" customHeight="1" x14ac:dyDescent="0.25">
      <c r="A75" s="612"/>
      <c r="B75" s="615" t="s">
        <v>293</v>
      </c>
      <c r="C75" s="572"/>
      <c r="D75" s="310" t="s">
        <v>41</v>
      </c>
      <c r="E75" s="259">
        <f t="shared" ref="E75:AJ75" si="53">E40</f>
        <v>5804.9263199999996</v>
      </c>
      <c r="F75" s="259">
        <f t="shared" si="53"/>
        <v>3102.8063199999997</v>
      </c>
      <c r="G75" s="442">
        <f t="shared" si="39"/>
        <v>0.53451261031681796</v>
      </c>
      <c r="H75" s="335">
        <f t="shared" si="53"/>
        <v>149.19999999999999</v>
      </c>
      <c r="I75" s="335">
        <f t="shared" si="53"/>
        <v>149.19999999999999</v>
      </c>
      <c r="J75" s="425" t="e">
        <f t="shared" si="53"/>
        <v>#DIV/0!</v>
      </c>
      <c r="K75" s="335">
        <f t="shared" si="53"/>
        <v>487.83</v>
      </c>
      <c r="L75" s="335">
        <f t="shared" si="53"/>
        <v>487.83</v>
      </c>
      <c r="M75" s="260" t="e">
        <f t="shared" si="53"/>
        <v>#DIV/0!</v>
      </c>
      <c r="N75" s="335">
        <f t="shared" si="53"/>
        <v>944.36599999999999</v>
      </c>
      <c r="O75" s="335">
        <f t="shared" si="53"/>
        <v>944.36599999999999</v>
      </c>
      <c r="P75" s="260">
        <f t="shared" si="53"/>
        <v>0</v>
      </c>
      <c r="Q75" s="335">
        <f t="shared" si="53"/>
        <v>959.90592000000004</v>
      </c>
      <c r="R75" s="335">
        <f t="shared" si="53"/>
        <v>959.90592000000004</v>
      </c>
      <c r="S75" s="260">
        <f t="shared" si="53"/>
        <v>0</v>
      </c>
      <c r="T75" s="335">
        <f t="shared" si="53"/>
        <v>345.2072</v>
      </c>
      <c r="U75" s="335">
        <f t="shared" si="53"/>
        <v>345.2072</v>
      </c>
      <c r="V75" s="259">
        <f t="shared" si="53"/>
        <v>0</v>
      </c>
      <c r="W75" s="403">
        <f t="shared" si="53"/>
        <v>216.2972</v>
      </c>
      <c r="X75" s="403">
        <f t="shared" si="53"/>
        <v>216.2972</v>
      </c>
      <c r="Y75" s="259">
        <f t="shared" si="53"/>
        <v>0</v>
      </c>
      <c r="Z75" s="259">
        <f t="shared" si="53"/>
        <v>428.34</v>
      </c>
      <c r="AA75" s="259">
        <f t="shared" si="53"/>
        <v>0</v>
      </c>
      <c r="AB75" s="259">
        <f t="shared" si="53"/>
        <v>0</v>
      </c>
      <c r="AC75" s="259">
        <f t="shared" si="53"/>
        <v>0</v>
      </c>
      <c r="AD75" s="259">
        <f t="shared" si="53"/>
        <v>0</v>
      </c>
      <c r="AE75" s="259">
        <f t="shared" si="53"/>
        <v>716</v>
      </c>
      <c r="AF75" s="259">
        <f t="shared" si="53"/>
        <v>0</v>
      </c>
      <c r="AG75" s="259">
        <f t="shared" si="53"/>
        <v>0</v>
      </c>
      <c r="AH75" s="259">
        <f t="shared" si="53"/>
        <v>0</v>
      </c>
      <c r="AI75" s="259">
        <f t="shared" si="53"/>
        <v>0</v>
      </c>
      <c r="AJ75" s="259">
        <f t="shared" si="53"/>
        <v>421.7</v>
      </c>
      <c r="AK75" s="259">
        <f t="shared" ref="AK75:BA75" si="54">AK40</f>
        <v>0</v>
      </c>
      <c r="AL75" s="259">
        <f t="shared" si="54"/>
        <v>0</v>
      </c>
      <c r="AM75" s="259">
        <f t="shared" si="54"/>
        <v>0</v>
      </c>
      <c r="AN75" s="259">
        <f t="shared" si="54"/>
        <v>0</v>
      </c>
      <c r="AO75" s="259">
        <f>AO40</f>
        <v>330</v>
      </c>
      <c r="AP75" s="259">
        <f t="shared" si="54"/>
        <v>0</v>
      </c>
      <c r="AQ75" s="259">
        <f t="shared" si="54"/>
        <v>0</v>
      </c>
      <c r="AR75" s="259">
        <f t="shared" si="54"/>
        <v>0</v>
      </c>
      <c r="AS75" s="259">
        <f t="shared" si="54"/>
        <v>0</v>
      </c>
      <c r="AT75" s="259">
        <f t="shared" si="54"/>
        <v>425.40499999999997</v>
      </c>
      <c r="AU75" s="259">
        <f t="shared" si="54"/>
        <v>0</v>
      </c>
      <c r="AV75" s="259">
        <f t="shared" si="54"/>
        <v>0</v>
      </c>
      <c r="AW75" s="259">
        <f t="shared" si="54"/>
        <v>0</v>
      </c>
      <c r="AX75" s="259">
        <f t="shared" si="54"/>
        <v>0</v>
      </c>
      <c r="AY75" s="259">
        <f t="shared" si="54"/>
        <v>380.67500000000001</v>
      </c>
      <c r="AZ75" s="259">
        <f t="shared" si="54"/>
        <v>0</v>
      </c>
      <c r="BA75" s="259">
        <f t="shared" si="54"/>
        <v>0</v>
      </c>
      <c r="BB75" s="579"/>
      <c r="BC75" s="222">
        <f t="shared" si="35"/>
        <v>5804.9263199999996</v>
      </c>
    </row>
    <row r="76" spans="1:55" ht="35.25" hidden="1" customHeight="1" x14ac:dyDescent="0.25">
      <c r="A76" s="613"/>
      <c r="B76" s="577"/>
      <c r="C76" s="573"/>
      <c r="D76" s="100" t="s">
        <v>37</v>
      </c>
      <c r="E76" s="259">
        <f>E41</f>
        <v>0</v>
      </c>
      <c r="F76" s="268"/>
      <c r="G76" s="442" t="e">
        <f t="shared" si="39"/>
        <v>#DIV/0!</v>
      </c>
      <c r="H76" s="335">
        <f>H41</f>
        <v>0</v>
      </c>
      <c r="I76" s="452"/>
      <c r="J76" s="426"/>
      <c r="K76" s="452"/>
      <c r="L76" s="452"/>
      <c r="M76" s="269"/>
      <c r="N76" s="452"/>
      <c r="O76" s="452"/>
      <c r="P76" s="304"/>
      <c r="Q76" s="452"/>
      <c r="R76" s="452"/>
      <c r="S76" s="269"/>
      <c r="T76" s="452"/>
      <c r="U76" s="452"/>
      <c r="V76" s="268"/>
      <c r="W76" s="396"/>
      <c r="X76" s="396"/>
      <c r="Y76" s="268"/>
      <c r="Z76" s="268"/>
      <c r="AA76" s="271"/>
      <c r="AB76" s="273"/>
      <c r="AC76" s="268"/>
      <c r="AD76" s="275"/>
      <c r="AE76" s="268"/>
      <c r="AF76" s="271"/>
      <c r="AG76" s="273"/>
      <c r="AH76" s="270"/>
      <c r="AI76" s="275"/>
      <c r="AJ76" s="268"/>
      <c r="AK76" s="271"/>
      <c r="AL76" s="273"/>
      <c r="AM76" s="270"/>
      <c r="AN76" s="275"/>
      <c r="AO76" s="268"/>
      <c r="AP76" s="271"/>
      <c r="AQ76" s="273"/>
      <c r="AR76" s="270"/>
      <c r="AS76" s="275"/>
      <c r="AT76" s="268"/>
      <c r="AU76" s="275"/>
      <c r="AV76" s="275"/>
      <c r="AW76" s="270"/>
      <c r="AX76" s="275"/>
      <c r="AY76" s="237"/>
      <c r="AZ76" s="268"/>
      <c r="BA76" s="275"/>
      <c r="BB76" s="580"/>
      <c r="BC76" s="222">
        <f t="shared" si="35"/>
        <v>0</v>
      </c>
    </row>
    <row r="77" spans="1:55" ht="33" customHeight="1" x14ac:dyDescent="0.25">
      <c r="A77" s="613"/>
      <c r="B77" s="577"/>
      <c r="C77" s="573"/>
      <c r="D77" s="100" t="s">
        <v>2</v>
      </c>
      <c r="E77" s="259">
        <f>E42</f>
        <v>0</v>
      </c>
      <c r="F77" s="259">
        <f>F42</f>
        <v>0</v>
      </c>
      <c r="G77" s="442">
        <v>0</v>
      </c>
      <c r="H77" s="335">
        <f>H42</f>
        <v>0</v>
      </c>
      <c r="I77" s="335">
        <f t="shared" ref="I77:BA77" si="55">I42</f>
        <v>0</v>
      </c>
      <c r="J77" s="425">
        <f t="shared" si="55"/>
        <v>0</v>
      </c>
      <c r="K77" s="335">
        <f t="shared" si="55"/>
        <v>0</v>
      </c>
      <c r="L77" s="335">
        <f t="shared" si="55"/>
        <v>0</v>
      </c>
      <c r="M77" s="260">
        <f t="shared" si="55"/>
        <v>0</v>
      </c>
      <c r="N77" s="335">
        <f t="shared" si="55"/>
        <v>0</v>
      </c>
      <c r="O77" s="335">
        <f t="shared" si="55"/>
        <v>0</v>
      </c>
      <c r="P77" s="260">
        <f t="shared" si="55"/>
        <v>0</v>
      </c>
      <c r="Q77" s="335">
        <f t="shared" si="55"/>
        <v>0</v>
      </c>
      <c r="R77" s="335">
        <f t="shared" si="55"/>
        <v>0</v>
      </c>
      <c r="S77" s="260">
        <f t="shared" si="55"/>
        <v>0</v>
      </c>
      <c r="T77" s="335">
        <f t="shared" si="55"/>
        <v>0</v>
      </c>
      <c r="U77" s="335">
        <f t="shared" si="55"/>
        <v>0</v>
      </c>
      <c r="V77" s="259">
        <f t="shared" si="55"/>
        <v>0</v>
      </c>
      <c r="W77" s="403">
        <f t="shared" si="55"/>
        <v>0</v>
      </c>
      <c r="X77" s="403">
        <f t="shared" si="55"/>
        <v>0</v>
      </c>
      <c r="Y77" s="259">
        <f t="shared" si="55"/>
        <v>0</v>
      </c>
      <c r="Z77" s="259">
        <f t="shared" si="55"/>
        <v>0</v>
      </c>
      <c r="AA77" s="259">
        <f t="shared" si="55"/>
        <v>0</v>
      </c>
      <c r="AB77" s="259">
        <f t="shared" si="55"/>
        <v>0</v>
      </c>
      <c r="AC77" s="259">
        <f t="shared" si="55"/>
        <v>0</v>
      </c>
      <c r="AD77" s="259">
        <f t="shared" si="55"/>
        <v>0</v>
      </c>
      <c r="AE77" s="259">
        <f t="shared" si="55"/>
        <v>0</v>
      </c>
      <c r="AF77" s="259">
        <f t="shared" si="55"/>
        <v>0</v>
      </c>
      <c r="AG77" s="259">
        <f t="shared" si="55"/>
        <v>0</v>
      </c>
      <c r="AH77" s="259">
        <f t="shared" si="55"/>
        <v>0</v>
      </c>
      <c r="AI77" s="259">
        <f t="shared" si="55"/>
        <v>0</v>
      </c>
      <c r="AJ77" s="259">
        <f t="shared" si="55"/>
        <v>0</v>
      </c>
      <c r="AK77" s="259">
        <f t="shared" si="55"/>
        <v>0</v>
      </c>
      <c r="AL77" s="259">
        <f t="shared" si="55"/>
        <v>0</v>
      </c>
      <c r="AM77" s="259">
        <f t="shared" si="55"/>
        <v>0</v>
      </c>
      <c r="AN77" s="259">
        <f t="shared" si="55"/>
        <v>0</v>
      </c>
      <c r="AO77" s="259">
        <f t="shared" si="55"/>
        <v>0</v>
      </c>
      <c r="AP77" s="259">
        <f t="shared" si="55"/>
        <v>0</v>
      </c>
      <c r="AQ77" s="259">
        <f t="shared" si="55"/>
        <v>0</v>
      </c>
      <c r="AR77" s="259">
        <f t="shared" si="55"/>
        <v>0</v>
      </c>
      <c r="AS77" s="259">
        <f t="shared" si="55"/>
        <v>0</v>
      </c>
      <c r="AT77" s="259">
        <f t="shared" si="55"/>
        <v>0</v>
      </c>
      <c r="AU77" s="259">
        <f t="shared" si="55"/>
        <v>0</v>
      </c>
      <c r="AV77" s="259">
        <f t="shared" si="55"/>
        <v>0</v>
      </c>
      <c r="AW77" s="259">
        <f t="shared" si="55"/>
        <v>0</v>
      </c>
      <c r="AX77" s="259">
        <f t="shared" si="55"/>
        <v>0</v>
      </c>
      <c r="AY77" s="259">
        <f>AY42</f>
        <v>0</v>
      </c>
      <c r="AZ77" s="259">
        <f t="shared" si="55"/>
        <v>0</v>
      </c>
      <c r="BA77" s="259">
        <f t="shared" si="55"/>
        <v>0</v>
      </c>
      <c r="BB77" s="580"/>
      <c r="BC77" s="222">
        <f t="shared" si="35"/>
        <v>0</v>
      </c>
    </row>
    <row r="78" spans="1:55" ht="19.5" customHeight="1" x14ac:dyDescent="0.25">
      <c r="A78" s="613"/>
      <c r="B78" s="577"/>
      <c r="C78" s="573"/>
      <c r="D78" s="101" t="s">
        <v>43</v>
      </c>
      <c r="E78" s="259">
        <f>E43</f>
        <v>5804.9263199999996</v>
      </c>
      <c r="F78" s="259">
        <f>F43</f>
        <v>3102.8063199999997</v>
      </c>
      <c r="G78" s="442">
        <f t="shared" si="39"/>
        <v>0.53451261031681796</v>
      </c>
      <c r="H78" s="335">
        <f>H43</f>
        <v>149.19999999999999</v>
      </c>
      <c r="I78" s="335">
        <f t="shared" ref="I78:BA79" si="56">I43</f>
        <v>149.19999999999999</v>
      </c>
      <c r="J78" s="425" t="e">
        <f t="shared" si="56"/>
        <v>#DIV/0!</v>
      </c>
      <c r="K78" s="335">
        <f t="shared" si="56"/>
        <v>487.83</v>
      </c>
      <c r="L78" s="335">
        <f t="shared" si="56"/>
        <v>487.83</v>
      </c>
      <c r="M78" s="260" t="e">
        <f t="shared" si="56"/>
        <v>#DIV/0!</v>
      </c>
      <c r="N78" s="335">
        <f t="shared" si="56"/>
        <v>944.36599999999999</v>
      </c>
      <c r="O78" s="335">
        <f t="shared" si="56"/>
        <v>944.36599999999999</v>
      </c>
      <c r="P78" s="260">
        <f t="shared" si="56"/>
        <v>0</v>
      </c>
      <c r="Q78" s="335">
        <f t="shared" si="56"/>
        <v>959.90592000000004</v>
      </c>
      <c r="R78" s="335">
        <f t="shared" si="56"/>
        <v>959.90592000000004</v>
      </c>
      <c r="S78" s="260">
        <f t="shared" si="56"/>
        <v>0</v>
      </c>
      <c r="T78" s="335">
        <f t="shared" si="56"/>
        <v>345.2072</v>
      </c>
      <c r="U78" s="335">
        <f t="shared" si="56"/>
        <v>345.2072</v>
      </c>
      <c r="V78" s="259">
        <f t="shared" si="56"/>
        <v>0</v>
      </c>
      <c r="W78" s="403">
        <f t="shared" si="56"/>
        <v>216.2972</v>
      </c>
      <c r="X78" s="403">
        <f t="shared" si="56"/>
        <v>216.2972</v>
      </c>
      <c r="Y78" s="259">
        <f t="shared" si="56"/>
        <v>0</v>
      </c>
      <c r="Z78" s="259">
        <f t="shared" si="56"/>
        <v>428.34</v>
      </c>
      <c r="AA78" s="259">
        <f t="shared" si="56"/>
        <v>0</v>
      </c>
      <c r="AB78" s="259">
        <f t="shared" si="56"/>
        <v>0</v>
      </c>
      <c r="AC78" s="259">
        <f t="shared" si="56"/>
        <v>0</v>
      </c>
      <c r="AD78" s="259">
        <f t="shared" si="56"/>
        <v>0</v>
      </c>
      <c r="AE78" s="259">
        <f t="shared" si="56"/>
        <v>716</v>
      </c>
      <c r="AF78" s="259">
        <f t="shared" si="56"/>
        <v>0</v>
      </c>
      <c r="AG78" s="259">
        <f t="shared" si="56"/>
        <v>0</v>
      </c>
      <c r="AH78" s="259">
        <f t="shared" si="56"/>
        <v>0</v>
      </c>
      <c r="AI78" s="259">
        <f t="shared" si="56"/>
        <v>0</v>
      </c>
      <c r="AJ78" s="259">
        <f t="shared" si="56"/>
        <v>421.7</v>
      </c>
      <c r="AK78" s="259">
        <f t="shared" si="56"/>
        <v>0</v>
      </c>
      <c r="AL78" s="259">
        <f t="shared" si="56"/>
        <v>0</v>
      </c>
      <c r="AM78" s="259">
        <f t="shared" si="56"/>
        <v>0</v>
      </c>
      <c r="AN78" s="259">
        <f t="shared" si="56"/>
        <v>0</v>
      </c>
      <c r="AO78" s="259">
        <f t="shared" si="56"/>
        <v>330</v>
      </c>
      <c r="AP78" s="259">
        <f t="shared" si="56"/>
        <v>0</v>
      </c>
      <c r="AQ78" s="259">
        <f t="shared" si="56"/>
        <v>0</v>
      </c>
      <c r="AR78" s="259">
        <f t="shared" si="56"/>
        <v>0</v>
      </c>
      <c r="AS78" s="259">
        <f t="shared" si="56"/>
        <v>0</v>
      </c>
      <c r="AT78" s="259">
        <f t="shared" si="56"/>
        <v>425.40499999999997</v>
      </c>
      <c r="AU78" s="259">
        <f t="shared" si="56"/>
        <v>0</v>
      </c>
      <c r="AV78" s="259">
        <f t="shared" si="56"/>
        <v>0</v>
      </c>
      <c r="AW78" s="259">
        <f t="shared" si="56"/>
        <v>0</v>
      </c>
      <c r="AX78" s="259">
        <f t="shared" si="56"/>
        <v>0</v>
      </c>
      <c r="AY78" s="259">
        <f t="shared" si="56"/>
        <v>380.67500000000001</v>
      </c>
      <c r="AZ78" s="259">
        <f t="shared" si="56"/>
        <v>0</v>
      </c>
      <c r="BA78" s="259">
        <f t="shared" si="56"/>
        <v>0</v>
      </c>
      <c r="BB78" s="580"/>
      <c r="BC78" s="222">
        <f t="shared" si="35"/>
        <v>5804.9263199999996</v>
      </c>
    </row>
    <row r="79" spans="1:55" s="328" customFormat="1" ht="34.9" customHeight="1" x14ac:dyDescent="0.25">
      <c r="A79" s="614"/>
      <c r="B79" s="578"/>
      <c r="C79" s="608"/>
      <c r="D79" s="276" t="s">
        <v>267</v>
      </c>
      <c r="E79" s="259">
        <f>E44</f>
        <v>0</v>
      </c>
      <c r="F79" s="259">
        <f>F44</f>
        <v>0</v>
      </c>
      <c r="G79" s="442" t="e">
        <f t="shared" si="39"/>
        <v>#DIV/0!</v>
      </c>
      <c r="H79" s="335">
        <f>H44</f>
        <v>0</v>
      </c>
      <c r="I79" s="335">
        <f>I44</f>
        <v>0</v>
      </c>
      <c r="J79" s="425">
        <f t="shared" si="56"/>
        <v>0</v>
      </c>
      <c r="K79" s="452"/>
      <c r="L79" s="452"/>
      <c r="M79" s="260">
        <f t="shared" si="56"/>
        <v>0</v>
      </c>
      <c r="N79" s="452"/>
      <c r="O79" s="452"/>
      <c r="P79" s="304"/>
      <c r="Q79" s="452"/>
      <c r="R79" s="452"/>
      <c r="S79" s="269"/>
      <c r="T79" s="452"/>
      <c r="U79" s="452"/>
      <c r="V79" s="268"/>
      <c r="W79" s="396"/>
      <c r="X79" s="396"/>
      <c r="Y79" s="268"/>
      <c r="Z79" s="268"/>
      <c r="AA79" s="271"/>
      <c r="AB79" s="273"/>
      <c r="AC79" s="268"/>
      <c r="AD79" s="275"/>
      <c r="AE79" s="268"/>
      <c r="AF79" s="271"/>
      <c r="AG79" s="273"/>
      <c r="AH79" s="270"/>
      <c r="AI79" s="275"/>
      <c r="AJ79" s="268"/>
      <c r="AK79" s="271"/>
      <c r="AL79" s="273"/>
      <c r="AM79" s="270"/>
      <c r="AN79" s="275"/>
      <c r="AO79" s="268"/>
      <c r="AP79" s="271"/>
      <c r="AQ79" s="273"/>
      <c r="AR79" s="270"/>
      <c r="AS79" s="275"/>
      <c r="AT79" s="268"/>
      <c r="AU79" s="275"/>
      <c r="AV79" s="275"/>
      <c r="AW79" s="270"/>
      <c r="AX79" s="275"/>
      <c r="AY79" s="237"/>
      <c r="AZ79" s="268"/>
      <c r="BA79" s="275"/>
      <c r="BB79" s="580"/>
      <c r="BC79" s="327">
        <f t="shared" si="35"/>
        <v>0</v>
      </c>
    </row>
    <row r="80" spans="1:55" ht="34.9" hidden="1" customHeight="1" x14ac:dyDescent="0.25">
      <c r="A80" s="612"/>
      <c r="B80" s="615" t="s">
        <v>270</v>
      </c>
      <c r="C80" s="572"/>
      <c r="D80" s="301" t="s">
        <v>41</v>
      </c>
      <c r="E80" s="302">
        <f>E81+E82+E83+E84</f>
        <v>5804.9263199999996</v>
      </c>
      <c r="F80" s="302">
        <f t="shared" ref="F80:BA80" si="57">F81+F82+F83+F84</f>
        <v>3102.8063199999997</v>
      </c>
      <c r="G80" s="430">
        <f t="shared" si="57"/>
        <v>0.53451261031681796</v>
      </c>
      <c r="H80" s="460">
        <f t="shared" si="57"/>
        <v>149.19999999999999</v>
      </c>
      <c r="I80" s="460">
        <f t="shared" si="57"/>
        <v>149.19999999999999</v>
      </c>
      <c r="J80" s="430" t="e">
        <f t="shared" si="57"/>
        <v>#DIV/0!</v>
      </c>
      <c r="K80" s="460">
        <f t="shared" si="57"/>
        <v>487.83</v>
      </c>
      <c r="L80" s="460">
        <f t="shared" si="57"/>
        <v>487.83</v>
      </c>
      <c r="M80" s="303" t="e">
        <f t="shared" si="57"/>
        <v>#DIV/0!</v>
      </c>
      <c r="N80" s="460">
        <f t="shared" si="57"/>
        <v>944.36599999999999</v>
      </c>
      <c r="O80" s="460">
        <f t="shared" si="57"/>
        <v>944.36599999999999</v>
      </c>
      <c r="P80" s="303">
        <f t="shared" si="57"/>
        <v>0</v>
      </c>
      <c r="Q80" s="460">
        <f t="shared" si="57"/>
        <v>959.90592000000004</v>
      </c>
      <c r="R80" s="460">
        <f t="shared" si="57"/>
        <v>959.90592000000004</v>
      </c>
      <c r="S80" s="303">
        <f t="shared" si="57"/>
        <v>0</v>
      </c>
      <c r="T80" s="460">
        <f t="shared" si="57"/>
        <v>345.2072</v>
      </c>
      <c r="U80" s="460">
        <f t="shared" si="57"/>
        <v>345.2072</v>
      </c>
      <c r="V80" s="302">
        <f t="shared" si="57"/>
        <v>0</v>
      </c>
      <c r="W80" s="406">
        <f t="shared" si="57"/>
        <v>216.2972</v>
      </c>
      <c r="X80" s="406">
        <f t="shared" si="57"/>
        <v>216.2972</v>
      </c>
      <c r="Y80" s="302">
        <f t="shared" si="57"/>
        <v>0</v>
      </c>
      <c r="Z80" s="302">
        <f t="shared" si="57"/>
        <v>428.34</v>
      </c>
      <c r="AA80" s="302">
        <f t="shared" si="57"/>
        <v>0</v>
      </c>
      <c r="AB80" s="302">
        <f t="shared" si="57"/>
        <v>0</v>
      </c>
      <c r="AC80" s="302">
        <f t="shared" si="57"/>
        <v>0</v>
      </c>
      <c r="AD80" s="302">
        <f t="shared" si="57"/>
        <v>0</v>
      </c>
      <c r="AE80" s="302">
        <f t="shared" si="57"/>
        <v>716</v>
      </c>
      <c r="AF80" s="302">
        <f t="shared" si="57"/>
        <v>0</v>
      </c>
      <c r="AG80" s="302">
        <f t="shared" si="57"/>
        <v>0</v>
      </c>
      <c r="AH80" s="302">
        <f t="shared" si="57"/>
        <v>0</v>
      </c>
      <c r="AI80" s="302">
        <f t="shared" si="57"/>
        <v>0</v>
      </c>
      <c r="AJ80" s="302">
        <f t="shared" si="57"/>
        <v>421.7</v>
      </c>
      <c r="AK80" s="302">
        <f t="shared" si="57"/>
        <v>0</v>
      </c>
      <c r="AL80" s="302">
        <f t="shared" si="57"/>
        <v>0</v>
      </c>
      <c r="AM80" s="302">
        <f t="shared" si="57"/>
        <v>0</v>
      </c>
      <c r="AN80" s="302">
        <f t="shared" si="57"/>
        <v>0</v>
      </c>
      <c r="AO80" s="302">
        <f t="shared" si="57"/>
        <v>330</v>
      </c>
      <c r="AP80" s="302">
        <f t="shared" si="57"/>
        <v>0</v>
      </c>
      <c r="AQ80" s="302">
        <f t="shared" si="57"/>
        <v>0</v>
      </c>
      <c r="AR80" s="302">
        <f t="shared" si="57"/>
        <v>0</v>
      </c>
      <c r="AS80" s="302">
        <f t="shared" si="57"/>
        <v>0</v>
      </c>
      <c r="AT80" s="302">
        <f t="shared" si="57"/>
        <v>425.40499999999997</v>
      </c>
      <c r="AU80" s="302">
        <f t="shared" si="57"/>
        <v>0</v>
      </c>
      <c r="AV80" s="302">
        <f t="shared" si="57"/>
        <v>0</v>
      </c>
      <c r="AW80" s="302">
        <f t="shared" si="57"/>
        <v>0</v>
      </c>
      <c r="AX80" s="302">
        <f t="shared" si="57"/>
        <v>0</v>
      </c>
      <c r="AY80" s="302">
        <f t="shared" si="57"/>
        <v>380.67500000000001</v>
      </c>
      <c r="AZ80" s="302">
        <f t="shared" si="57"/>
        <v>0</v>
      </c>
      <c r="BA80" s="302">
        <f t="shared" si="57"/>
        <v>0</v>
      </c>
      <c r="BB80" s="579"/>
      <c r="BC80" s="222">
        <f t="shared" si="35"/>
        <v>5804.9263199999996</v>
      </c>
    </row>
    <row r="81" spans="1:55" ht="34.9" hidden="1" customHeight="1" x14ac:dyDescent="0.25">
      <c r="A81" s="613"/>
      <c r="B81" s="577"/>
      <c r="C81" s="573"/>
      <c r="D81" s="100" t="s">
        <v>37</v>
      </c>
      <c r="E81" s="259"/>
      <c r="F81" s="268"/>
      <c r="G81" s="421"/>
      <c r="H81" s="335"/>
      <c r="I81" s="452"/>
      <c r="J81" s="426"/>
      <c r="K81" s="452"/>
      <c r="L81" s="452"/>
      <c r="M81" s="269"/>
      <c r="N81" s="452"/>
      <c r="O81" s="452"/>
      <c r="P81" s="304"/>
      <c r="Q81" s="452"/>
      <c r="R81" s="452"/>
      <c r="S81" s="269"/>
      <c r="T81" s="452"/>
      <c r="U81" s="452"/>
      <c r="V81" s="268"/>
      <c r="W81" s="396"/>
      <c r="X81" s="396"/>
      <c r="Y81" s="268"/>
      <c r="Z81" s="268"/>
      <c r="AA81" s="271"/>
      <c r="AB81" s="273"/>
      <c r="AC81" s="268"/>
      <c r="AD81" s="275"/>
      <c r="AE81" s="268"/>
      <c r="AF81" s="271"/>
      <c r="AG81" s="273"/>
      <c r="AH81" s="270"/>
      <c r="AI81" s="275"/>
      <c r="AJ81" s="268"/>
      <c r="AK81" s="271"/>
      <c r="AL81" s="273"/>
      <c r="AM81" s="270"/>
      <c r="AN81" s="275"/>
      <c r="AO81" s="268"/>
      <c r="AP81" s="271"/>
      <c r="AQ81" s="273"/>
      <c r="AR81" s="270"/>
      <c r="AS81" s="275"/>
      <c r="AT81" s="268"/>
      <c r="AU81" s="275"/>
      <c r="AV81" s="275"/>
      <c r="AW81" s="270"/>
      <c r="AX81" s="275"/>
      <c r="AY81" s="237"/>
      <c r="AZ81" s="268"/>
      <c r="BA81" s="275"/>
      <c r="BB81" s="580"/>
      <c r="BC81" s="222">
        <f t="shared" si="35"/>
        <v>0</v>
      </c>
    </row>
    <row r="82" spans="1:55" ht="34.9" hidden="1" customHeight="1" x14ac:dyDescent="0.25">
      <c r="A82" s="613"/>
      <c r="B82" s="577"/>
      <c r="C82" s="573"/>
      <c r="D82" s="100" t="s">
        <v>2</v>
      </c>
      <c r="E82" s="259">
        <f>E77</f>
        <v>0</v>
      </c>
      <c r="F82" s="259">
        <f t="shared" ref="F82:BA82" si="58">F77</f>
        <v>0</v>
      </c>
      <c r="G82" s="425">
        <f t="shared" si="58"/>
        <v>0</v>
      </c>
      <c r="H82" s="335">
        <f t="shared" si="58"/>
        <v>0</v>
      </c>
      <c r="I82" s="335">
        <f t="shared" si="58"/>
        <v>0</v>
      </c>
      <c r="J82" s="425">
        <f t="shared" si="58"/>
        <v>0</v>
      </c>
      <c r="K82" s="335">
        <f t="shared" si="58"/>
        <v>0</v>
      </c>
      <c r="L82" s="335">
        <f t="shared" si="58"/>
        <v>0</v>
      </c>
      <c r="M82" s="260">
        <f t="shared" si="58"/>
        <v>0</v>
      </c>
      <c r="N82" s="335">
        <f t="shared" si="58"/>
        <v>0</v>
      </c>
      <c r="O82" s="335">
        <f t="shared" si="58"/>
        <v>0</v>
      </c>
      <c r="P82" s="260">
        <f t="shared" si="58"/>
        <v>0</v>
      </c>
      <c r="Q82" s="335">
        <f t="shared" si="58"/>
        <v>0</v>
      </c>
      <c r="R82" s="335">
        <f t="shared" si="58"/>
        <v>0</v>
      </c>
      <c r="S82" s="260">
        <f t="shared" si="58"/>
        <v>0</v>
      </c>
      <c r="T82" s="335">
        <f t="shared" si="58"/>
        <v>0</v>
      </c>
      <c r="U82" s="335">
        <f t="shared" si="58"/>
        <v>0</v>
      </c>
      <c r="V82" s="259">
        <f t="shared" si="58"/>
        <v>0</v>
      </c>
      <c r="W82" s="403">
        <f t="shared" si="58"/>
        <v>0</v>
      </c>
      <c r="X82" s="403">
        <f t="shared" si="58"/>
        <v>0</v>
      </c>
      <c r="Y82" s="259">
        <f t="shared" si="58"/>
        <v>0</v>
      </c>
      <c r="Z82" s="259">
        <f t="shared" si="58"/>
        <v>0</v>
      </c>
      <c r="AA82" s="259">
        <f t="shared" si="58"/>
        <v>0</v>
      </c>
      <c r="AB82" s="259">
        <f t="shared" si="58"/>
        <v>0</v>
      </c>
      <c r="AC82" s="259">
        <f t="shared" si="58"/>
        <v>0</v>
      </c>
      <c r="AD82" s="259">
        <f t="shared" si="58"/>
        <v>0</v>
      </c>
      <c r="AE82" s="259">
        <f t="shared" si="58"/>
        <v>0</v>
      </c>
      <c r="AF82" s="259">
        <f t="shared" si="58"/>
        <v>0</v>
      </c>
      <c r="AG82" s="259">
        <f t="shared" si="58"/>
        <v>0</v>
      </c>
      <c r="AH82" s="259">
        <f t="shared" si="58"/>
        <v>0</v>
      </c>
      <c r="AI82" s="259">
        <f t="shared" si="58"/>
        <v>0</v>
      </c>
      <c r="AJ82" s="259">
        <f t="shared" si="58"/>
        <v>0</v>
      </c>
      <c r="AK82" s="259">
        <f t="shared" si="58"/>
        <v>0</v>
      </c>
      <c r="AL82" s="259">
        <f t="shared" si="58"/>
        <v>0</v>
      </c>
      <c r="AM82" s="259">
        <f t="shared" si="58"/>
        <v>0</v>
      </c>
      <c r="AN82" s="259">
        <f t="shared" si="58"/>
        <v>0</v>
      </c>
      <c r="AO82" s="259">
        <f t="shared" si="58"/>
        <v>0</v>
      </c>
      <c r="AP82" s="259">
        <f t="shared" si="58"/>
        <v>0</v>
      </c>
      <c r="AQ82" s="259">
        <f t="shared" si="58"/>
        <v>0</v>
      </c>
      <c r="AR82" s="259">
        <f t="shared" si="58"/>
        <v>0</v>
      </c>
      <c r="AS82" s="259">
        <f t="shared" si="58"/>
        <v>0</v>
      </c>
      <c r="AT82" s="259">
        <f t="shared" si="58"/>
        <v>0</v>
      </c>
      <c r="AU82" s="259">
        <f t="shared" si="58"/>
        <v>0</v>
      </c>
      <c r="AV82" s="259">
        <f t="shared" si="58"/>
        <v>0</v>
      </c>
      <c r="AW82" s="259">
        <f t="shared" si="58"/>
        <v>0</v>
      </c>
      <c r="AX82" s="259">
        <f t="shared" si="58"/>
        <v>0</v>
      </c>
      <c r="AY82" s="259">
        <f t="shared" si="58"/>
        <v>0</v>
      </c>
      <c r="AZ82" s="259">
        <f t="shared" si="58"/>
        <v>0</v>
      </c>
      <c r="BA82" s="259">
        <f t="shared" si="58"/>
        <v>0</v>
      </c>
      <c r="BB82" s="580"/>
      <c r="BC82" s="222">
        <f t="shared" si="35"/>
        <v>0</v>
      </c>
    </row>
    <row r="83" spans="1:55" ht="68.25" hidden="1" customHeight="1" x14ac:dyDescent="0.25">
      <c r="A83" s="613"/>
      <c r="B83" s="577"/>
      <c r="C83" s="573"/>
      <c r="D83" s="101" t="s">
        <v>43</v>
      </c>
      <c r="E83" s="259">
        <f>E78</f>
        <v>5804.9263199999996</v>
      </c>
      <c r="F83" s="259">
        <f t="shared" ref="F83:G83" si="59">F78</f>
        <v>3102.8063199999997</v>
      </c>
      <c r="G83" s="425">
        <f t="shared" si="59"/>
        <v>0.53451261031681796</v>
      </c>
      <c r="H83" s="335">
        <f>H78</f>
        <v>149.19999999999999</v>
      </c>
      <c r="I83" s="335">
        <f t="shared" ref="I83:BA83" si="60">I78</f>
        <v>149.19999999999999</v>
      </c>
      <c r="J83" s="425" t="e">
        <f t="shared" si="60"/>
        <v>#DIV/0!</v>
      </c>
      <c r="K83" s="335">
        <f t="shared" si="60"/>
        <v>487.83</v>
      </c>
      <c r="L83" s="335">
        <f t="shared" si="60"/>
        <v>487.83</v>
      </c>
      <c r="M83" s="260" t="e">
        <f t="shared" si="60"/>
        <v>#DIV/0!</v>
      </c>
      <c r="N83" s="335">
        <f t="shared" si="60"/>
        <v>944.36599999999999</v>
      </c>
      <c r="O83" s="335">
        <f t="shared" si="60"/>
        <v>944.36599999999999</v>
      </c>
      <c r="P83" s="260">
        <f t="shared" si="60"/>
        <v>0</v>
      </c>
      <c r="Q83" s="335">
        <f t="shared" si="60"/>
        <v>959.90592000000004</v>
      </c>
      <c r="R83" s="335">
        <f t="shared" si="60"/>
        <v>959.90592000000004</v>
      </c>
      <c r="S83" s="260">
        <f t="shared" si="60"/>
        <v>0</v>
      </c>
      <c r="T83" s="335">
        <f t="shared" si="60"/>
        <v>345.2072</v>
      </c>
      <c r="U83" s="335">
        <f t="shared" si="60"/>
        <v>345.2072</v>
      </c>
      <c r="V83" s="259">
        <f t="shared" si="60"/>
        <v>0</v>
      </c>
      <c r="W83" s="403">
        <f t="shared" si="60"/>
        <v>216.2972</v>
      </c>
      <c r="X83" s="403">
        <f t="shared" si="60"/>
        <v>216.2972</v>
      </c>
      <c r="Y83" s="259">
        <f t="shared" si="60"/>
        <v>0</v>
      </c>
      <c r="Z83" s="259">
        <f t="shared" si="60"/>
        <v>428.34</v>
      </c>
      <c r="AA83" s="259">
        <f t="shared" si="60"/>
        <v>0</v>
      </c>
      <c r="AB83" s="259">
        <f t="shared" si="60"/>
        <v>0</v>
      </c>
      <c r="AC83" s="259">
        <f t="shared" si="60"/>
        <v>0</v>
      </c>
      <c r="AD83" s="259">
        <f t="shared" si="60"/>
        <v>0</v>
      </c>
      <c r="AE83" s="259">
        <f t="shared" si="60"/>
        <v>716</v>
      </c>
      <c r="AF83" s="259">
        <f t="shared" si="60"/>
        <v>0</v>
      </c>
      <c r="AG83" s="259">
        <f t="shared" si="60"/>
        <v>0</v>
      </c>
      <c r="AH83" s="259">
        <f t="shared" si="60"/>
        <v>0</v>
      </c>
      <c r="AI83" s="259">
        <f t="shared" si="60"/>
        <v>0</v>
      </c>
      <c r="AJ83" s="259">
        <f t="shared" si="60"/>
        <v>421.7</v>
      </c>
      <c r="AK83" s="259">
        <f t="shared" si="60"/>
        <v>0</v>
      </c>
      <c r="AL83" s="259">
        <f t="shared" si="60"/>
        <v>0</v>
      </c>
      <c r="AM83" s="259">
        <f t="shared" si="60"/>
        <v>0</v>
      </c>
      <c r="AN83" s="259">
        <f t="shared" si="60"/>
        <v>0</v>
      </c>
      <c r="AO83" s="259">
        <f t="shared" si="60"/>
        <v>330</v>
      </c>
      <c r="AP83" s="259">
        <f t="shared" si="60"/>
        <v>0</v>
      </c>
      <c r="AQ83" s="259">
        <f t="shared" si="60"/>
        <v>0</v>
      </c>
      <c r="AR83" s="259">
        <f t="shared" si="60"/>
        <v>0</v>
      </c>
      <c r="AS83" s="259">
        <f t="shared" si="60"/>
        <v>0</v>
      </c>
      <c r="AT83" s="259">
        <f t="shared" si="60"/>
        <v>425.40499999999997</v>
      </c>
      <c r="AU83" s="259">
        <f t="shared" si="60"/>
        <v>0</v>
      </c>
      <c r="AV83" s="259">
        <f t="shared" si="60"/>
        <v>0</v>
      </c>
      <c r="AW83" s="259">
        <f t="shared" si="60"/>
        <v>0</v>
      </c>
      <c r="AX83" s="259">
        <f t="shared" si="60"/>
        <v>0</v>
      </c>
      <c r="AY83" s="259">
        <f t="shared" si="60"/>
        <v>380.67500000000001</v>
      </c>
      <c r="AZ83" s="259">
        <f t="shared" si="60"/>
        <v>0</v>
      </c>
      <c r="BA83" s="259">
        <f t="shared" si="60"/>
        <v>0</v>
      </c>
      <c r="BB83" s="580"/>
      <c r="BC83" s="222">
        <f t="shared" si="35"/>
        <v>5804.9263199999996</v>
      </c>
    </row>
    <row r="84" spans="1:55" ht="34.9" hidden="1" customHeight="1" x14ac:dyDescent="0.25">
      <c r="A84" s="614"/>
      <c r="B84" s="578"/>
      <c r="C84" s="608"/>
      <c r="D84" s="329" t="s">
        <v>267</v>
      </c>
      <c r="E84" s="320"/>
      <c r="F84" s="238"/>
      <c r="G84" s="424"/>
      <c r="H84" s="462"/>
      <c r="I84" s="455"/>
      <c r="J84" s="422"/>
      <c r="K84" s="455"/>
      <c r="L84" s="455"/>
      <c r="M84" s="247"/>
      <c r="N84" s="455"/>
      <c r="O84" s="455"/>
      <c r="P84" s="309"/>
      <c r="Q84" s="455"/>
      <c r="R84" s="455"/>
      <c r="S84" s="247"/>
      <c r="T84" s="455"/>
      <c r="U84" s="455"/>
      <c r="V84" s="238"/>
      <c r="W84" s="401"/>
      <c r="X84" s="401"/>
      <c r="Y84" s="238"/>
      <c r="Z84" s="238"/>
      <c r="AA84" s="249"/>
      <c r="AB84" s="251"/>
      <c r="AC84" s="238"/>
      <c r="AD84" s="253"/>
      <c r="AE84" s="238"/>
      <c r="AF84" s="249"/>
      <c r="AG84" s="251"/>
      <c r="AH84" s="248"/>
      <c r="AI84" s="253"/>
      <c r="AJ84" s="238"/>
      <c r="AK84" s="249"/>
      <c r="AL84" s="251"/>
      <c r="AM84" s="248"/>
      <c r="AN84" s="253"/>
      <c r="AO84" s="238"/>
      <c r="AP84" s="249"/>
      <c r="AQ84" s="251"/>
      <c r="AR84" s="248"/>
      <c r="AS84" s="253"/>
      <c r="AT84" s="238"/>
      <c r="AU84" s="253"/>
      <c r="AV84" s="253"/>
      <c r="AW84" s="248"/>
      <c r="AX84" s="253"/>
      <c r="AY84" s="256"/>
      <c r="AZ84" s="238"/>
      <c r="BA84" s="253"/>
      <c r="BB84" s="580"/>
      <c r="BC84" s="222">
        <f t="shared" si="35"/>
        <v>0</v>
      </c>
    </row>
    <row r="85" spans="1:55" s="574" customFormat="1" ht="34.9" hidden="1" customHeight="1" x14ac:dyDescent="0.25"/>
    <row r="86" spans="1:55" ht="28.9" customHeight="1" x14ac:dyDescent="0.25">
      <c r="A86" s="584" t="s">
        <v>363</v>
      </c>
      <c r="B86" s="587" t="s">
        <v>300</v>
      </c>
      <c r="C86" s="587" t="s">
        <v>301</v>
      </c>
      <c r="D86" s="330" t="s">
        <v>41</v>
      </c>
      <c r="E86" s="219">
        <f>E89+E90</f>
        <v>156621.5931</v>
      </c>
      <c r="F86" s="219">
        <f>F89+F90</f>
        <v>80703.724690000003</v>
      </c>
      <c r="G86" s="428">
        <f>SUM(F86/E86)</f>
        <v>0.51527840505665246</v>
      </c>
      <c r="H86" s="331" t="s">
        <v>272</v>
      </c>
      <c r="I86" s="331" t="s">
        <v>272</v>
      </c>
      <c r="J86" s="433" t="s">
        <v>272</v>
      </c>
      <c r="K86" s="331" t="s">
        <v>272</v>
      </c>
      <c r="L86" s="331" t="s">
        <v>272</v>
      </c>
      <c r="M86" s="332" t="s">
        <v>272</v>
      </c>
      <c r="N86" s="331" t="s">
        <v>272</v>
      </c>
      <c r="O86" s="331" t="s">
        <v>272</v>
      </c>
      <c r="P86" s="332" t="s">
        <v>272</v>
      </c>
      <c r="Q86" s="331" t="s">
        <v>272</v>
      </c>
      <c r="R86" s="331" t="s">
        <v>272</v>
      </c>
      <c r="S86" s="332" t="s">
        <v>272</v>
      </c>
      <c r="T86" s="331" t="s">
        <v>272</v>
      </c>
      <c r="U86" s="331" t="s">
        <v>272</v>
      </c>
      <c r="V86" s="331" t="s">
        <v>272</v>
      </c>
      <c r="W86" s="404" t="s">
        <v>272</v>
      </c>
      <c r="X86" s="404" t="s">
        <v>272</v>
      </c>
      <c r="Y86" s="331" t="s">
        <v>272</v>
      </c>
      <c r="Z86" s="331" t="s">
        <v>272</v>
      </c>
      <c r="AA86" s="331" t="s">
        <v>272</v>
      </c>
      <c r="AB86" s="331" t="s">
        <v>272</v>
      </c>
      <c r="AC86" s="331" t="s">
        <v>272</v>
      </c>
      <c r="AD86" s="331" t="s">
        <v>272</v>
      </c>
      <c r="AE86" s="331" t="s">
        <v>272</v>
      </c>
      <c r="AF86" s="331" t="s">
        <v>272</v>
      </c>
      <c r="AG86" s="331" t="s">
        <v>272</v>
      </c>
      <c r="AH86" s="331" t="s">
        <v>272</v>
      </c>
      <c r="AI86" s="331" t="s">
        <v>272</v>
      </c>
      <c r="AJ86" s="331" t="s">
        <v>272</v>
      </c>
      <c r="AK86" s="331" t="s">
        <v>272</v>
      </c>
      <c r="AL86" s="331" t="s">
        <v>272</v>
      </c>
      <c r="AM86" s="331" t="s">
        <v>272</v>
      </c>
      <c r="AN86" s="331" t="s">
        <v>272</v>
      </c>
      <c r="AO86" s="331" t="s">
        <v>272</v>
      </c>
      <c r="AP86" s="331" t="s">
        <v>272</v>
      </c>
      <c r="AQ86" s="331" t="s">
        <v>272</v>
      </c>
      <c r="AR86" s="331" t="s">
        <v>272</v>
      </c>
      <c r="AS86" s="331" t="s">
        <v>272</v>
      </c>
      <c r="AT86" s="331" t="s">
        <v>272</v>
      </c>
      <c r="AU86" s="331" t="s">
        <v>272</v>
      </c>
      <c r="AV86" s="331" t="s">
        <v>272</v>
      </c>
      <c r="AW86" s="331" t="s">
        <v>272</v>
      </c>
      <c r="AX86" s="331" t="s">
        <v>272</v>
      </c>
      <c r="AY86" s="331" t="s">
        <v>272</v>
      </c>
      <c r="AZ86" s="331" t="s">
        <v>272</v>
      </c>
      <c r="BA86" s="331" t="s">
        <v>272</v>
      </c>
      <c r="BB86" s="589"/>
      <c r="BC86" s="222" t="e">
        <f t="shared" ref="BC86:BC147" si="61">H86+K86+N86+Q86+T86+W86+Z86+AE86+AJ86+AO86+AT86+AY86</f>
        <v>#VALUE!</v>
      </c>
    </row>
    <row r="87" spans="1:55" ht="24.75" hidden="1" customHeight="1" x14ac:dyDescent="0.25">
      <c r="A87" s="585"/>
      <c r="B87" s="588"/>
      <c r="C87" s="587"/>
      <c r="D87" s="106" t="s">
        <v>37</v>
      </c>
      <c r="E87" s="219" t="e">
        <f t="shared" ref="E87:E105" si="62">H87+K87+N87+Q87+T87+W87+Z87+AE87+AJ87+AO87+AT87+AY87</f>
        <v>#VALUE!</v>
      </c>
      <c r="F87" s="224"/>
      <c r="G87" s="428" t="e">
        <f t="shared" ref="G87:G90" si="63">SUM(F87/E87)</f>
        <v>#VALUE!</v>
      </c>
      <c r="H87" s="331" t="s">
        <v>272</v>
      </c>
      <c r="I87" s="331" t="s">
        <v>272</v>
      </c>
      <c r="J87" s="433" t="s">
        <v>272</v>
      </c>
      <c r="K87" s="331" t="s">
        <v>272</v>
      </c>
      <c r="L87" s="331" t="s">
        <v>272</v>
      </c>
      <c r="M87" s="332" t="s">
        <v>272</v>
      </c>
      <c r="N87" s="331" t="s">
        <v>272</v>
      </c>
      <c r="O87" s="331" t="s">
        <v>272</v>
      </c>
      <c r="P87" s="332" t="s">
        <v>272</v>
      </c>
      <c r="Q87" s="331" t="s">
        <v>272</v>
      </c>
      <c r="R87" s="331" t="s">
        <v>272</v>
      </c>
      <c r="S87" s="332" t="s">
        <v>272</v>
      </c>
      <c r="T87" s="331" t="s">
        <v>272</v>
      </c>
      <c r="U87" s="331" t="s">
        <v>272</v>
      </c>
      <c r="V87" s="331" t="s">
        <v>272</v>
      </c>
      <c r="W87" s="404" t="s">
        <v>272</v>
      </c>
      <c r="X87" s="404" t="s">
        <v>272</v>
      </c>
      <c r="Y87" s="331" t="s">
        <v>272</v>
      </c>
      <c r="Z87" s="331" t="s">
        <v>272</v>
      </c>
      <c r="AA87" s="331" t="s">
        <v>272</v>
      </c>
      <c r="AB87" s="331" t="s">
        <v>272</v>
      </c>
      <c r="AC87" s="331" t="s">
        <v>272</v>
      </c>
      <c r="AD87" s="331" t="s">
        <v>272</v>
      </c>
      <c r="AE87" s="331" t="s">
        <v>272</v>
      </c>
      <c r="AF87" s="331" t="s">
        <v>272</v>
      </c>
      <c r="AG87" s="331" t="s">
        <v>272</v>
      </c>
      <c r="AH87" s="331" t="s">
        <v>272</v>
      </c>
      <c r="AI87" s="331" t="s">
        <v>272</v>
      </c>
      <c r="AJ87" s="331" t="s">
        <v>272</v>
      </c>
      <c r="AK87" s="331" t="s">
        <v>272</v>
      </c>
      <c r="AL87" s="331" t="s">
        <v>272</v>
      </c>
      <c r="AM87" s="331" t="s">
        <v>272</v>
      </c>
      <c r="AN87" s="331" t="s">
        <v>272</v>
      </c>
      <c r="AO87" s="331" t="s">
        <v>272</v>
      </c>
      <c r="AP87" s="331" t="s">
        <v>272</v>
      </c>
      <c r="AQ87" s="331" t="s">
        <v>272</v>
      </c>
      <c r="AR87" s="331" t="s">
        <v>272</v>
      </c>
      <c r="AS87" s="331" t="s">
        <v>272</v>
      </c>
      <c r="AT87" s="331" t="s">
        <v>272</v>
      </c>
      <c r="AU87" s="331" t="s">
        <v>272</v>
      </c>
      <c r="AV87" s="331" t="s">
        <v>272</v>
      </c>
      <c r="AW87" s="331" t="s">
        <v>272</v>
      </c>
      <c r="AX87" s="331" t="s">
        <v>272</v>
      </c>
      <c r="AY87" s="331" t="s">
        <v>272</v>
      </c>
      <c r="AZ87" s="331" t="s">
        <v>272</v>
      </c>
      <c r="BA87" s="331" t="s">
        <v>272</v>
      </c>
      <c r="BB87" s="589"/>
      <c r="BC87" s="222" t="e">
        <f t="shared" si="61"/>
        <v>#VALUE!</v>
      </c>
    </row>
    <row r="88" spans="1:55" ht="39" hidden="1" customHeight="1" x14ac:dyDescent="0.25">
      <c r="A88" s="585"/>
      <c r="B88" s="588"/>
      <c r="C88" s="587"/>
      <c r="D88" s="106" t="s">
        <v>2</v>
      </c>
      <c r="E88" s="219">
        <v>0</v>
      </c>
      <c r="F88" s="224"/>
      <c r="G88" s="428" t="e">
        <f t="shared" si="63"/>
        <v>#DIV/0!</v>
      </c>
      <c r="H88" s="331" t="s">
        <v>272</v>
      </c>
      <c r="I88" s="331" t="s">
        <v>272</v>
      </c>
      <c r="J88" s="433" t="s">
        <v>272</v>
      </c>
      <c r="K88" s="331" t="s">
        <v>272</v>
      </c>
      <c r="L88" s="331" t="s">
        <v>272</v>
      </c>
      <c r="M88" s="332" t="s">
        <v>272</v>
      </c>
      <c r="N88" s="331" t="s">
        <v>272</v>
      </c>
      <c r="O88" s="331" t="s">
        <v>272</v>
      </c>
      <c r="P88" s="332" t="s">
        <v>272</v>
      </c>
      <c r="Q88" s="331" t="s">
        <v>272</v>
      </c>
      <c r="R88" s="331" t="s">
        <v>272</v>
      </c>
      <c r="S88" s="332" t="s">
        <v>272</v>
      </c>
      <c r="T88" s="331" t="s">
        <v>272</v>
      </c>
      <c r="U88" s="331" t="s">
        <v>272</v>
      </c>
      <c r="V88" s="331" t="s">
        <v>272</v>
      </c>
      <c r="W88" s="404" t="s">
        <v>272</v>
      </c>
      <c r="X88" s="404" t="s">
        <v>272</v>
      </c>
      <c r="Y88" s="331" t="s">
        <v>272</v>
      </c>
      <c r="Z88" s="331" t="s">
        <v>272</v>
      </c>
      <c r="AA88" s="331" t="s">
        <v>272</v>
      </c>
      <c r="AB88" s="331" t="s">
        <v>272</v>
      </c>
      <c r="AC88" s="331" t="s">
        <v>272</v>
      </c>
      <c r="AD88" s="331" t="s">
        <v>272</v>
      </c>
      <c r="AE88" s="331" t="s">
        <v>272</v>
      </c>
      <c r="AF88" s="331" t="s">
        <v>272</v>
      </c>
      <c r="AG88" s="331" t="s">
        <v>272</v>
      </c>
      <c r="AH88" s="331" t="s">
        <v>272</v>
      </c>
      <c r="AI88" s="331" t="s">
        <v>272</v>
      </c>
      <c r="AJ88" s="331" t="s">
        <v>272</v>
      </c>
      <c r="AK88" s="331" t="s">
        <v>272</v>
      </c>
      <c r="AL88" s="331" t="s">
        <v>272</v>
      </c>
      <c r="AM88" s="331" t="s">
        <v>272</v>
      </c>
      <c r="AN88" s="331" t="s">
        <v>272</v>
      </c>
      <c r="AO88" s="331" t="s">
        <v>272</v>
      </c>
      <c r="AP88" s="331" t="s">
        <v>272</v>
      </c>
      <c r="AQ88" s="331" t="s">
        <v>272</v>
      </c>
      <c r="AR88" s="331" t="s">
        <v>272</v>
      </c>
      <c r="AS88" s="331" t="s">
        <v>272</v>
      </c>
      <c r="AT88" s="331" t="s">
        <v>272</v>
      </c>
      <c r="AU88" s="331" t="s">
        <v>272</v>
      </c>
      <c r="AV88" s="331" t="s">
        <v>272</v>
      </c>
      <c r="AW88" s="331" t="s">
        <v>272</v>
      </c>
      <c r="AX88" s="331" t="s">
        <v>272</v>
      </c>
      <c r="AY88" s="331" t="s">
        <v>272</v>
      </c>
      <c r="AZ88" s="331" t="s">
        <v>272</v>
      </c>
      <c r="BA88" s="331" t="s">
        <v>272</v>
      </c>
      <c r="BB88" s="589"/>
      <c r="BC88" s="222" t="e">
        <f t="shared" si="61"/>
        <v>#VALUE!</v>
      </c>
    </row>
    <row r="89" spans="1:55" ht="54.75" customHeight="1" x14ac:dyDescent="0.25">
      <c r="A89" s="585"/>
      <c r="B89" s="588"/>
      <c r="C89" s="587"/>
      <c r="D89" s="177" t="s">
        <v>43</v>
      </c>
      <c r="E89" s="219">
        <f>E94+E100+E106</f>
        <v>148594.5931</v>
      </c>
      <c r="F89" s="219">
        <f>F94+F100+F106</f>
        <v>78087</v>
      </c>
      <c r="G89" s="428">
        <f t="shared" si="63"/>
        <v>0.52550364297205376</v>
      </c>
      <c r="H89" s="331" t="s">
        <v>272</v>
      </c>
      <c r="I89" s="331" t="s">
        <v>272</v>
      </c>
      <c r="J89" s="433" t="s">
        <v>272</v>
      </c>
      <c r="K89" s="331" t="s">
        <v>272</v>
      </c>
      <c r="L89" s="331" t="s">
        <v>272</v>
      </c>
      <c r="M89" s="332" t="s">
        <v>272</v>
      </c>
      <c r="N89" s="331" t="s">
        <v>272</v>
      </c>
      <c r="O89" s="331" t="s">
        <v>272</v>
      </c>
      <c r="P89" s="332" t="s">
        <v>272</v>
      </c>
      <c r="Q89" s="331" t="s">
        <v>272</v>
      </c>
      <c r="R89" s="331" t="s">
        <v>272</v>
      </c>
      <c r="S89" s="332" t="s">
        <v>272</v>
      </c>
      <c r="T89" s="331" t="s">
        <v>272</v>
      </c>
      <c r="U89" s="331" t="s">
        <v>272</v>
      </c>
      <c r="V89" s="331" t="s">
        <v>272</v>
      </c>
      <c r="W89" s="404" t="s">
        <v>272</v>
      </c>
      <c r="X89" s="404" t="s">
        <v>272</v>
      </c>
      <c r="Y89" s="331" t="s">
        <v>272</v>
      </c>
      <c r="Z89" s="331" t="s">
        <v>272</v>
      </c>
      <c r="AA89" s="331" t="s">
        <v>272</v>
      </c>
      <c r="AB89" s="331" t="s">
        <v>272</v>
      </c>
      <c r="AC89" s="331" t="s">
        <v>272</v>
      </c>
      <c r="AD89" s="331" t="s">
        <v>272</v>
      </c>
      <c r="AE89" s="331" t="s">
        <v>272</v>
      </c>
      <c r="AF89" s="331" t="s">
        <v>272</v>
      </c>
      <c r="AG89" s="331" t="s">
        <v>272</v>
      </c>
      <c r="AH89" s="331" t="s">
        <v>272</v>
      </c>
      <c r="AI89" s="331" t="s">
        <v>272</v>
      </c>
      <c r="AJ89" s="331" t="s">
        <v>272</v>
      </c>
      <c r="AK89" s="331" t="s">
        <v>272</v>
      </c>
      <c r="AL89" s="331" t="s">
        <v>272</v>
      </c>
      <c r="AM89" s="331" t="s">
        <v>272</v>
      </c>
      <c r="AN89" s="331" t="s">
        <v>272</v>
      </c>
      <c r="AO89" s="331" t="s">
        <v>272</v>
      </c>
      <c r="AP89" s="331" t="s">
        <v>272</v>
      </c>
      <c r="AQ89" s="331" t="s">
        <v>272</v>
      </c>
      <c r="AR89" s="331" t="s">
        <v>272</v>
      </c>
      <c r="AS89" s="331" t="s">
        <v>272</v>
      </c>
      <c r="AT89" s="331" t="s">
        <v>272</v>
      </c>
      <c r="AU89" s="331" t="s">
        <v>272</v>
      </c>
      <c r="AV89" s="331" t="s">
        <v>272</v>
      </c>
      <c r="AW89" s="331" t="s">
        <v>272</v>
      </c>
      <c r="AX89" s="331" t="s">
        <v>272</v>
      </c>
      <c r="AY89" s="331" t="s">
        <v>272</v>
      </c>
      <c r="AZ89" s="331" t="s">
        <v>272</v>
      </c>
      <c r="BA89" s="331" t="s">
        <v>272</v>
      </c>
      <c r="BB89" s="589"/>
      <c r="BC89" s="222" t="e">
        <f t="shared" si="61"/>
        <v>#VALUE!</v>
      </c>
    </row>
    <row r="90" spans="1:55" ht="39" customHeight="1" x14ac:dyDescent="0.25">
      <c r="A90" s="586"/>
      <c r="B90" s="588"/>
      <c r="C90" s="587"/>
      <c r="D90" s="106" t="s">
        <v>267</v>
      </c>
      <c r="E90" s="219">
        <f>E96+E102+E108</f>
        <v>8027</v>
      </c>
      <c r="F90" s="219">
        <f>F96+F102+F108</f>
        <v>2616.72469</v>
      </c>
      <c r="G90" s="428">
        <f t="shared" si="63"/>
        <v>0.32599036875545034</v>
      </c>
      <c r="H90" s="331" t="s">
        <v>272</v>
      </c>
      <c r="I90" s="331" t="s">
        <v>272</v>
      </c>
      <c r="J90" s="433" t="s">
        <v>272</v>
      </c>
      <c r="K90" s="331" t="s">
        <v>272</v>
      </c>
      <c r="L90" s="331" t="s">
        <v>272</v>
      </c>
      <c r="M90" s="332" t="s">
        <v>272</v>
      </c>
      <c r="N90" s="331" t="s">
        <v>272</v>
      </c>
      <c r="O90" s="331" t="s">
        <v>272</v>
      </c>
      <c r="P90" s="332" t="s">
        <v>272</v>
      </c>
      <c r="Q90" s="331" t="s">
        <v>272</v>
      </c>
      <c r="R90" s="331" t="s">
        <v>272</v>
      </c>
      <c r="S90" s="332" t="s">
        <v>272</v>
      </c>
      <c r="T90" s="331" t="s">
        <v>272</v>
      </c>
      <c r="U90" s="331" t="s">
        <v>272</v>
      </c>
      <c r="V90" s="331" t="s">
        <v>272</v>
      </c>
      <c r="W90" s="404" t="s">
        <v>272</v>
      </c>
      <c r="X90" s="404" t="s">
        <v>272</v>
      </c>
      <c r="Y90" s="331" t="s">
        <v>272</v>
      </c>
      <c r="Z90" s="331" t="s">
        <v>272</v>
      </c>
      <c r="AA90" s="331" t="s">
        <v>272</v>
      </c>
      <c r="AB90" s="331" t="s">
        <v>272</v>
      </c>
      <c r="AC90" s="331" t="s">
        <v>272</v>
      </c>
      <c r="AD90" s="331" t="s">
        <v>272</v>
      </c>
      <c r="AE90" s="331" t="s">
        <v>272</v>
      </c>
      <c r="AF90" s="331" t="s">
        <v>272</v>
      </c>
      <c r="AG90" s="331" t="s">
        <v>272</v>
      </c>
      <c r="AH90" s="331" t="s">
        <v>272</v>
      </c>
      <c r="AI90" s="331" t="s">
        <v>272</v>
      </c>
      <c r="AJ90" s="331" t="s">
        <v>272</v>
      </c>
      <c r="AK90" s="331" t="s">
        <v>272</v>
      </c>
      <c r="AL90" s="331" t="s">
        <v>272</v>
      </c>
      <c r="AM90" s="331" t="s">
        <v>272</v>
      </c>
      <c r="AN90" s="331" t="s">
        <v>272</v>
      </c>
      <c r="AO90" s="331" t="s">
        <v>272</v>
      </c>
      <c r="AP90" s="331" t="s">
        <v>272</v>
      </c>
      <c r="AQ90" s="331" t="s">
        <v>272</v>
      </c>
      <c r="AR90" s="331" t="s">
        <v>272</v>
      </c>
      <c r="AS90" s="331" t="s">
        <v>272</v>
      </c>
      <c r="AT90" s="331" t="s">
        <v>272</v>
      </c>
      <c r="AU90" s="331" t="s">
        <v>272</v>
      </c>
      <c r="AV90" s="331" t="s">
        <v>272</v>
      </c>
      <c r="AW90" s="331" t="s">
        <v>272</v>
      </c>
      <c r="AX90" s="331" t="s">
        <v>272</v>
      </c>
      <c r="AY90" s="331" t="s">
        <v>272</v>
      </c>
      <c r="AZ90" s="331" t="s">
        <v>272</v>
      </c>
      <c r="BA90" s="331" t="s">
        <v>272</v>
      </c>
      <c r="BB90" s="589"/>
      <c r="BC90" s="222" t="e">
        <f t="shared" si="61"/>
        <v>#VALUE!</v>
      </c>
    </row>
    <row r="91" spans="1:55" ht="24.75" customHeight="1" x14ac:dyDescent="0.25">
      <c r="A91" s="569" t="s">
        <v>364</v>
      </c>
      <c r="B91" s="572" t="s">
        <v>346</v>
      </c>
      <c r="C91" s="572" t="s">
        <v>345</v>
      </c>
      <c r="D91" s="310" t="s">
        <v>41</v>
      </c>
      <c r="E91" s="259">
        <f>E94+E96</f>
        <v>108569.99310000001</v>
      </c>
      <c r="F91" s="259">
        <f>F94+F96</f>
        <v>58326.365290000002</v>
      </c>
      <c r="G91" s="419">
        <f>SUM(F91/E91)</f>
        <v>0.53722362528178147</v>
      </c>
      <c r="H91" s="458" t="s">
        <v>272</v>
      </c>
      <c r="I91" s="458" t="s">
        <v>272</v>
      </c>
      <c r="J91" s="427" t="s">
        <v>272</v>
      </c>
      <c r="K91" s="458" t="s">
        <v>272</v>
      </c>
      <c r="L91" s="458" t="s">
        <v>272</v>
      </c>
      <c r="M91" s="281" t="s">
        <v>272</v>
      </c>
      <c r="N91" s="458" t="s">
        <v>272</v>
      </c>
      <c r="O91" s="458" t="s">
        <v>272</v>
      </c>
      <c r="P91" s="281" t="s">
        <v>272</v>
      </c>
      <c r="Q91" s="458" t="s">
        <v>272</v>
      </c>
      <c r="R91" s="458" t="s">
        <v>272</v>
      </c>
      <c r="S91" s="281" t="s">
        <v>272</v>
      </c>
      <c r="T91" s="458" t="s">
        <v>272</v>
      </c>
      <c r="U91" s="458" t="s">
        <v>272</v>
      </c>
      <c r="V91" s="279" t="s">
        <v>272</v>
      </c>
      <c r="W91" s="404" t="s">
        <v>272</v>
      </c>
      <c r="X91" s="404" t="s">
        <v>272</v>
      </c>
      <c r="Y91" s="279" t="s">
        <v>272</v>
      </c>
      <c r="Z91" s="279" t="s">
        <v>272</v>
      </c>
      <c r="AA91" s="279" t="s">
        <v>272</v>
      </c>
      <c r="AB91" s="279" t="s">
        <v>272</v>
      </c>
      <c r="AC91" s="279" t="s">
        <v>272</v>
      </c>
      <c r="AD91" s="279" t="s">
        <v>272</v>
      </c>
      <c r="AE91" s="279" t="s">
        <v>272</v>
      </c>
      <c r="AF91" s="279" t="s">
        <v>272</v>
      </c>
      <c r="AG91" s="279" t="s">
        <v>272</v>
      </c>
      <c r="AH91" s="279" t="s">
        <v>272</v>
      </c>
      <c r="AI91" s="279" t="s">
        <v>272</v>
      </c>
      <c r="AJ91" s="279" t="s">
        <v>272</v>
      </c>
      <c r="AK91" s="279" t="s">
        <v>272</v>
      </c>
      <c r="AL91" s="279" t="s">
        <v>272</v>
      </c>
      <c r="AM91" s="279" t="s">
        <v>272</v>
      </c>
      <c r="AN91" s="279" t="s">
        <v>272</v>
      </c>
      <c r="AO91" s="279" t="s">
        <v>272</v>
      </c>
      <c r="AP91" s="279" t="s">
        <v>272</v>
      </c>
      <c r="AQ91" s="279" t="s">
        <v>272</v>
      </c>
      <c r="AR91" s="279" t="s">
        <v>272</v>
      </c>
      <c r="AS91" s="279" t="s">
        <v>272</v>
      </c>
      <c r="AT91" s="279" t="s">
        <v>272</v>
      </c>
      <c r="AU91" s="279" t="s">
        <v>272</v>
      </c>
      <c r="AV91" s="279" t="s">
        <v>272</v>
      </c>
      <c r="AW91" s="279" t="s">
        <v>272</v>
      </c>
      <c r="AX91" s="279" t="s">
        <v>272</v>
      </c>
      <c r="AY91" s="279" t="s">
        <v>272</v>
      </c>
      <c r="AZ91" s="279" t="s">
        <v>272</v>
      </c>
      <c r="BA91" s="279" t="s">
        <v>272</v>
      </c>
      <c r="BB91" s="579"/>
      <c r="BC91" s="222" t="e">
        <f t="shared" si="61"/>
        <v>#VALUE!</v>
      </c>
    </row>
    <row r="92" spans="1:55" ht="36" hidden="1" customHeight="1" x14ac:dyDescent="0.25">
      <c r="A92" s="570"/>
      <c r="B92" s="577"/>
      <c r="C92" s="573"/>
      <c r="D92" s="100" t="s">
        <v>37</v>
      </c>
      <c r="E92" s="259">
        <f t="shared" si="62"/>
        <v>0</v>
      </c>
      <c r="F92" s="268"/>
      <c r="G92" s="419" t="e">
        <f t="shared" ref="G92:G113" si="64">SUM(F92/E92)</f>
        <v>#DIV/0!</v>
      </c>
      <c r="H92" s="452"/>
      <c r="I92" s="452"/>
      <c r="J92" s="426"/>
      <c r="K92" s="452"/>
      <c r="L92" s="452"/>
      <c r="M92" s="269"/>
      <c r="N92" s="452"/>
      <c r="O92" s="452"/>
      <c r="P92" s="269"/>
      <c r="Q92" s="452"/>
      <c r="R92" s="452"/>
      <c r="S92" s="269"/>
      <c r="T92" s="452"/>
      <c r="U92" s="452"/>
      <c r="V92" s="268"/>
      <c r="W92" s="396"/>
      <c r="X92" s="396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580"/>
      <c r="BC92" s="222">
        <f t="shared" si="61"/>
        <v>0</v>
      </c>
    </row>
    <row r="93" spans="1:55" ht="35.25" hidden="1" customHeight="1" x14ac:dyDescent="0.25">
      <c r="A93" s="570"/>
      <c r="B93" s="577"/>
      <c r="C93" s="573"/>
      <c r="D93" s="100" t="s">
        <v>2</v>
      </c>
      <c r="E93" s="259">
        <f t="shared" si="62"/>
        <v>0</v>
      </c>
      <c r="F93" s="239"/>
      <c r="G93" s="419" t="e">
        <f t="shared" si="64"/>
        <v>#DIV/0!</v>
      </c>
      <c r="H93" s="463"/>
      <c r="I93" s="463"/>
      <c r="J93" s="434"/>
      <c r="K93" s="463"/>
      <c r="L93" s="463"/>
      <c r="M93" s="334"/>
      <c r="N93" s="463"/>
      <c r="O93" s="463"/>
      <c r="P93" s="334"/>
      <c r="Q93" s="463"/>
      <c r="R93" s="463"/>
      <c r="S93" s="334"/>
      <c r="T93" s="463"/>
      <c r="U93" s="463"/>
      <c r="V93" s="333"/>
      <c r="W93" s="409"/>
      <c r="X93" s="409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33"/>
      <c r="AL93" s="333"/>
      <c r="AM93" s="333"/>
      <c r="AN93" s="333"/>
      <c r="AO93" s="333"/>
      <c r="AP93" s="333"/>
      <c r="AQ93" s="333"/>
      <c r="AR93" s="333"/>
      <c r="AS93" s="333"/>
      <c r="AT93" s="333"/>
      <c r="AU93" s="333"/>
      <c r="AV93" s="333"/>
      <c r="AW93" s="333"/>
      <c r="AX93" s="333"/>
      <c r="AY93" s="333"/>
      <c r="AZ93" s="333"/>
      <c r="BA93" s="333"/>
      <c r="BB93" s="580"/>
      <c r="BC93" s="222">
        <f t="shared" si="61"/>
        <v>0</v>
      </c>
    </row>
    <row r="94" spans="1:55" s="338" customFormat="1" ht="28.9" customHeight="1" x14ac:dyDescent="0.25">
      <c r="A94" s="570"/>
      <c r="B94" s="577"/>
      <c r="C94" s="573"/>
      <c r="D94" s="174" t="s">
        <v>306</v>
      </c>
      <c r="E94" s="335">
        <f>105495.1+1865.8931</f>
        <v>107360.99310000001</v>
      </c>
      <c r="F94" s="336">
        <v>57390.6</v>
      </c>
      <c r="G94" s="419">
        <f t="shared" si="64"/>
        <v>0.53455727581193546</v>
      </c>
      <c r="H94" s="458" t="s">
        <v>272</v>
      </c>
      <c r="I94" s="458" t="s">
        <v>272</v>
      </c>
      <c r="J94" s="427" t="s">
        <v>272</v>
      </c>
      <c r="K94" s="458" t="s">
        <v>272</v>
      </c>
      <c r="L94" s="458" t="s">
        <v>272</v>
      </c>
      <c r="M94" s="281" t="s">
        <v>272</v>
      </c>
      <c r="N94" s="458" t="s">
        <v>272</v>
      </c>
      <c r="O94" s="458" t="s">
        <v>272</v>
      </c>
      <c r="P94" s="281" t="s">
        <v>272</v>
      </c>
      <c r="Q94" s="458" t="s">
        <v>272</v>
      </c>
      <c r="R94" s="458" t="s">
        <v>272</v>
      </c>
      <c r="S94" s="281" t="s">
        <v>272</v>
      </c>
      <c r="T94" s="458" t="s">
        <v>272</v>
      </c>
      <c r="U94" s="458" t="s">
        <v>272</v>
      </c>
      <c r="V94" s="279" t="s">
        <v>272</v>
      </c>
      <c r="W94" s="404" t="s">
        <v>272</v>
      </c>
      <c r="X94" s="404" t="s">
        <v>272</v>
      </c>
      <c r="Y94" s="279" t="s">
        <v>272</v>
      </c>
      <c r="Z94" s="279" t="s">
        <v>272</v>
      </c>
      <c r="AA94" s="279" t="s">
        <v>272</v>
      </c>
      <c r="AB94" s="279" t="s">
        <v>272</v>
      </c>
      <c r="AC94" s="279" t="s">
        <v>272</v>
      </c>
      <c r="AD94" s="279" t="s">
        <v>272</v>
      </c>
      <c r="AE94" s="279" t="s">
        <v>272</v>
      </c>
      <c r="AF94" s="279" t="s">
        <v>272</v>
      </c>
      <c r="AG94" s="279" t="s">
        <v>272</v>
      </c>
      <c r="AH94" s="279" t="s">
        <v>272</v>
      </c>
      <c r="AI94" s="279" t="s">
        <v>272</v>
      </c>
      <c r="AJ94" s="279" t="s">
        <v>272</v>
      </c>
      <c r="AK94" s="279" t="s">
        <v>272</v>
      </c>
      <c r="AL94" s="279" t="s">
        <v>272</v>
      </c>
      <c r="AM94" s="279" t="s">
        <v>272</v>
      </c>
      <c r="AN94" s="279" t="s">
        <v>272</v>
      </c>
      <c r="AO94" s="279" t="s">
        <v>272</v>
      </c>
      <c r="AP94" s="279" t="s">
        <v>272</v>
      </c>
      <c r="AQ94" s="279" t="s">
        <v>272</v>
      </c>
      <c r="AR94" s="279" t="s">
        <v>272</v>
      </c>
      <c r="AS94" s="279" t="s">
        <v>272</v>
      </c>
      <c r="AT94" s="279" t="s">
        <v>272</v>
      </c>
      <c r="AU94" s="279" t="s">
        <v>272</v>
      </c>
      <c r="AV94" s="279" t="s">
        <v>272</v>
      </c>
      <c r="AW94" s="279" t="s">
        <v>272</v>
      </c>
      <c r="AX94" s="279" t="s">
        <v>272</v>
      </c>
      <c r="AY94" s="279" t="s">
        <v>272</v>
      </c>
      <c r="AZ94" s="279" t="s">
        <v>272</v>
      </c>
      <c r="BA94" s="279" t="s">
        <v>272</v>
      </c>
      <c r="BB94" s="580"/>
      <c r="BC94" s="337" t="e">
        <f t="shared" si="61"/>
        <v>#VALUE!</v>
      </c>
    </row>
    <row r="95" spans="1:55" ht="39" hidden="1" customHeight="1" x14ac:dyDescent="0.25">
      <c r="A95" s="571"/>
      <c r="B95" s="578"/>
      <c r="C95" s="573"/>
      <c r="D95" s="276" t="s">
        <v>267</v>
      </c>
      <c r="E95" s="259" t="e">
        <f t="shared" si="62"/>
        <v>#VALUE!</v>
      </c>
      <c r="F95" s="238"/>
      <c r="G95" s="419" t="e">
        <f t="shared" si="64"/>
        <v>#VALUE!</v>
      </c>
      <c r="H95" s="458" t="s">
        <v>272</v>
      </c>
      <c r="I95" s="458" t="s">
        <v>272</v>
      </c>
      <c r="J95" s="427" t="s">
        <v>272</v>
      </c>
      <c r="K95" s="458" t="s">
        <v>272</v>
      </c>
      <c r="L95" s="458" t="s">
        <v>272</v>
      </c>
      <c r="M95" s="281" t="s">
        <v>272</v>
      </c>
      <c r="N95" s="458" t="s">
        <v>272</v>
      </c>
      <c r="O95" s="458" t="s">
        <v>272</v>
      </c>
      <c r="P95" s="281" t="s">
        <v>272</v>
      </c>
      <c r="Q95" s="458" t="s">
        <v>272</v>
      </c>
      <c r="R95" s="458" t="s">
        <v>272</v>
      </c>
      <c r="S95" s="281" t="s">
        <v>272</v>
      </c>
      <c r="T95" s="458" t="s">
        <v>272</v>
      </c>
      <c r="U95" s="458" t="s">
        <v>272</v>
      </c>
      <c r="V95" s="279" t="s">
        <v>272</v>
      </c>
      <c r="W95" s="404" t="s">
        <v>272</v>
      </c>
      <c r="X95" s="404" t="s">
        <v>272</v>
      </c>
      <c r="Y95" s="279" t="s">
        <v>272</v>
      </c>
      <c r="Z95" s="279" t="s">
        <v>272</v>
      </c>
      <c r="AA95" s="279" t="s">
        <v>272</v>
      </c>
      <c r="AB95" s="279" t="s">
        <v>272</v>
      </c>
      <c r="AC95" s="279" t="s">
        <v>272</v>
      </c>
      <c r="AD95" s="279" t="s">
        <v>272</v>
      </c>
      <c r="AE95" s="279" t="s">
        <v>272</v>
      </c>
      <c r="AF95" s="279" t="s">
        <v>272</v>
      </c>
      <c r="AG95" s="279" t="s">
        <v>272</v>
      </c>
      <c r="AH95" s="279" t="s">
        <v>272</v>
      </c>
      <c r="AI95" s="279" t="s">
        <v>272</v>
      </c>
      <c r="AJ95" s="279" t="s">
        <v>272</v>
      </c>
      <c r="AK95" s="279" t="s">
        <v>272</v>
      </c>
      <c r="AL95" s="279" t="s">
        <v>272</v>
      </c>
      <c r="AM95" s="279" t="s">
        <v>272</v>
      </c>
      <c r="AN95" s="279" t="s">
        <v>272</v>
      </c>
      <c r="AO95" s="279" t="s">
        <v>272</v>
      </c>
      <c r="AP95" s="279" t="s">
        <v>272</v>
      </c>
      <c r="AQ95" s="279" t="s">
        <v>272</v>
      </c>
      <c r="AR95" s="279" t="s">
        <v>272</v>
      </c>
      <c r="AS95" s="279" t="s">
        <v>272</v>
      </c>
      <c r="AT95" s="279" t="s">
        <v>272</v>
      </c>
      <c r="AU95" s="279" t="s">
        <v>272</v>
      </c>
      <c r="AV95" s="279" t="s">
        <v>272</v>
      </c>
      <c r="AW95" s="279" t="s">
        <v>272</v>
      </c>
      <c r="AX95" s="279" t="s">
        <v>272</v>
      </c>
      <c r="AY95" s="279" t="s">
        <v>272</v>
      </c>
      <c r="AZ95" s="279" t="s">
        <v>272</v>
      </c>
      <c r="BA95" s="279" t="s">
        <v>272</v>
      </c>
      <c r="BB95" s="580"/>
      <c r="BC95" s="339" t="e">
        <f t="shared" si="61"/>
        <v>#VALUE!</v>
      </c>
    </row>
    <row r="96" spans="1:55" ht="30.75" customHeight="1" x14ac:dyDescent="0.25">
      <c r="A96" s="340"/>
      <c r="B96" s="341"/>
      <c r="C96" s="573"/>
      <c r="D96" s="276" t="s">
        <v>267</v>
      </c>
      <c r="E96" s="259">
        <v>1209</v>
      </c>
      <c r="F96" s="238">
        <v>935.76529000000005</v>
      </c>
      <c r="G96" s="419">
        <f t="shared" si="64"/>
        <v>0.77399941273779993</v>
      </c>
      <c r="H96" s="458" t="s">
        <v>272</v>
      </c>
      <c r="I96" s="458" t="s">
        <v>272</v>
      </c>
      <c r="J96" s="427" t="s">
        <v>272</v>
      </c>
      <c r="K96" s="458" t="s">
        <v>272</v>
      </c>
      <c r="L96" s="458" t="s">
        <v>272</v>
      </c>
      <c r="M96" s="281" t="s">
        <v>272</v>
      </c>
      <c r="N96" s="458" t="s">
        <v>272</v>
      </c>
      <c r="O96" s="458" t="s">
        <v>272</v>
      </c>
      <c r="P96" s="281" t="s">
        <v>272</v>
      </c>
      <c r="Q96" s="458" t="s">
        <v>272</v>
      </c>
      <c r="R96" s="458" t="s">
        <v>272</v>
      </c>
      <c r="S96" s="281" t="s">
        <v>272</v>
      </c>
      <c r="T96" s="458" t="s">
        <v>272</v>
      </c>
      <c r="U96" s="458" t="s">
        <v>272</v>
      </c>
      <c r="V96" s="279" t="s">
        <v>272</v>
      </c>
      <c r="W96" s="404" t="s">
        <v>272</v>
      </c>
      <c r="X96" s="404" t="s">
        <v>272</v>
      </c>
      <c r="Y96" s="279" t="s">
        <v>272</v>
      </c>
      <c r="Z96" s="279" t="s">
        <v>272</v>
      </c>
      <c r="AA96" s="279" t="s">
        <v>272</v>
      </c>
      <c r="AB96" s="279" t="s">
        <v>272</v>
      </c>
      <c r="AC96" s="279" t="s">
        <v>272</v>
      </c>
      <c r="AD96" s="279" t="s">
        <v>272</v>
      </c>
      <c r="AE96" s="279" t="s">
        <v>272</v>
      </c>
      <c r="AF96" s="279" t="s">
        <v>272</v>
      </c>
      <c r="AG96" s="279" t="s">
        <v>272</v>
      </c>
      <c r="AH96" s="279" t="s">
        <v>272</v>
      </c>
      <c r="AI96" s="279" t="s">
        <v>272</v>
      </c>
      <c r="AJ96" s="279" t="s">
        <v>272</v>
      </c>
      <c r="AK96" s="279" t="s">
        <v>272</v>
      </c>
      <c r="AL96" s="279" t="s">
        <v>272</v>
      </c>
      <c r="AM96" s="279" t="s">
        <v>272</v>
      </c>
      <c r="AN96" s="279" t="s">
        <v>272</v>
      </c>
      <c r="AO96" s="279" t="s">
        <v>272</v>
      </c>
      <c r="AP96" s="279" t="s">
        <v>272</v>
      </c>
      <c r="AQ96" s="279" t="s">
        <v>272</v>
      </c>
      <c r="AR96" s="279" t="s">
        <v>272</v>
      </c>
      <c r="AS96" s="279" t="s">
        <v>272</v>
      </c>
      <c r="AT96" s="279" t="s">
        <v>272</v>
      </c>
      <c r="AU96" s="279" t="s">
        <v>272</v>
      </c>
      <c r="AV96" s="279" t="s">
        <v>272</v>
      </c>
      <c r="AW96" s="279" t="s">
        <v>272</v>
      </c>
      <c r="AX96" s="279" t="s">
        <v>272</v>
      </c>
      <c r="AY96" s="279" t="s">
        <v>272</v>
      </c>
      <c r="AZ96" s="279" t="s">
        <v>272</v>
      </c>
      <c r="BA96" s="279" t="s">
        <v>272</v>
      </c>
      <c r="BB96" s="342"/>
      <c r="BC96" s="339" t="e">
        <f t="shared" si="61"/>
        <v>#VALUE!</v>
      </c>
    </row>
    <row r="97" spans="1:55" ht="28.9" customHeight="1" x14ac:dyDescent="0.25">
      <c r="A97" s="569" t="s">
        <v>294</v>
      </c>
      <c r="B97" s="572" t="s">
        <v>347</v>
      </c>
      <c r="C97" s="575"/>
      <c r="D97" s="310" t="s">
        <v>41</v>
      </c>
      <c r="E97" s="259">
        <f>E100+E102</f>
        <v>44597.599999999999</v>
      </c>
      <c r="F97" s="259">
        <f>F100+F102</f>
        <v>20916.111690000002</v>
      </c>
      <c r="G97" s="419">
        <f t="shared" si="64"/>
        <v>0.46899635159739544</v>
      </c>
      <c r="H97" s="458" t="s">
        <v>272</v>
      </c>
      <c r="I97" s="458" t="s">
        <v>272</v>
      </c>
      <c r="J97" s="427" t="s">
        <v>272</v>
      </c>
      <c r="K97" s="458" t="s">
        <v>272</v>
      </c>
      <c r="L97" s="458" t="s">
        <v>272</v>
      </c>
      <c r="M97" s="281" t="s">
        <v>272</v>
      </c>
      <c r="N97" s="458" t="s">
        <v>272</v>
      </c>
      <c r="O97" s="458" t="s">
        <v>272</v>
      </c>
      <c r="P97" s="281" t="s">
        <v>272</v>
      </c>
      <c r="Q97" s="458" t="s">
        <v>272</v>
      </c>
      <c r="R97" s="458" t="s">
        <v>272</v>
      </c>
      <c r="S97" s="281" t="s">
        <v>272</v>
      </c>
      <c r="T97" s="458" t="s">
        <v>272</v>
      </c>
      <c r="U97" s="458" t="s">
        <v>272</v>
      </c>
      <c r="V97" s="279" t="s">
        <v>272</v>
      </c>
      <c r="W97" s="404" t="s">
        <v>272</v>
      </c>
      <c r="X97" s="404" t="s">
        <v>272</v>
      </c>
      <c r="Y97" s="279" t="s">
        <v>272</v>
      </c>
      <c r="Z97" s="279" t="s">
        <v>272</v>
      </c>
      <c r="AA97" s="279" t="s">
        <v>272</v>
      </c>
      <c r="AB97" s="279" t="s">
        <v>272</v>
      </c>
      <c r="AC97" s="279" t="s">
        <v>272</v>
      </c>
      <c r="AD97" s="279" t="s">
        <v>272</v>
      </c>
      <c r="AE97" s="279" t="s">
        <v>272</v>
      </c>
      <c r="AF97" s="279" t="s">
        <v>272</v>
      </c>
      <c r="AG97" s="279" t="s">
        <v>272</v>
      </c>
      <c r="AH97" s="279" t="s">
        <v>272</v>
      </c>
      <c r="AI97" s="279" t="s">
        <v>272</v>
      </c>
      <c r="AJ97" s="279" t="s">
        <v>272</v>
      </c>
      <c r="AK97" s="279" t="s">
        <v>272</v>
      </c>
      <c r="AL97" s="279" t="s">
        <v>272</v>
      </c>
      <c r="AM97" s="279" t="s">
        <v>272</v>
      </c>
      <c r="AN97" s="279" t="s">
        <v>272</v>
      </c>
      <c r="AO97" s="279" t="s">
        <v>272</v>
      </c>
      <c r="AP97" s="279" t="s">
        <v>272</v>
      </c>
      <c r="AQ97" s="279" t="s">
        <v>272</v>
      </c>
      <c r="AR97" s="279" t="s">
        <v>272</v>
      </c>
      <c r="AS97" s="279" t="s">
        <v>272</v>
      </c>
      <c r="AT97" s="279" t="s">
        <v>272</v>
      </c>
      <c r="AU97" s="279" t="s">
        <v>272</v>
      </c>
      <c r="AV97" s="279" t="s">
        <v>272</v>
      </c>
      <c r="AW97" s="279" t="s">
        <v>272</v>
      </c>
      <c r="AX97" s="279" t="s">
        <v>272</v>
      </c>
      <c r="AY97" s="279" t="s">
        <v>272</v>
      </c>
      <c r="AZ97" s="279" t="s">
        <v>272</v>
      </c>
      <c r="BA97" s="279" t="s">
        <v>272</v>
      </c>
      <c r="BB97" s="579"/>
      <c r="BC97" s="222" t="e">
        <f t="shared" si="61"/>
        <v>#VALUE!</v>
      </c>
    </row>
    <row r="98" spans="1:55" ht="36" hidden="1" customHeight="1" x14ac:dyDescent="0.25">
      <c r="A98" s="570"/>
      <c r="B98" s="577"/>
      <c r="C98" s="575"/>
      <c r="D98" s="100" t="s">
        <v>37</v>
      </c>
      <c r="E98" s="259" t="e">
        <f t="shared" si="62"/>
        <v>#VALUE!</v>
      </c>
      <c r="F98" s="268"/>
      <c r="G98" s="419" t="e">
        <f t="shared" si="64"/>
        <v>#VALUE!</v>
      </c>
      <c r="H98" s="458" t="s">
        <v>272</v>
      </c>
      <c r="I98" s="458" t="s">
        <v>272</v>
      </c>
      <c r="J98" s="427" t="s">
        <v>272</v>
      </c>
      <c r="K98" s="458" t="s">
        <v>272</v>
      </c>
      <c r="L98" s="458" t="s">
        <v>272</v>
      </c>
      <c r="M98" s="281" t="s">
        <v>272</v>
      </c>
      <c r="N98" s="458" t="s">
        <v>272</v>
      </c>
      <c r="O98" s="458" t="s">
        <v>272</v>
      </c>
      <c r="P98" s="281" t="s">
        <v>272</v>
      </c>
      <c r="Q98" s="458" t="s">
        <v>272</v>
      </c>
      <c r="R98" s="458" t="s">
        <v>272</v>
      </c>
      <c r="S98" s="281" t="s">
        <v>272</v>
      </c>
      <c r="T98" s="458" t="s">
        <v>272</v>
      </c>
      <c r="U98" s="458" t="s">
        <v>272</v>
      </c>
      <c r="V98" s="279" t="s">
        <v>272</v>
      </c>
      <c r="W98" s="404" t="s">
        <v>272</v>
      </c>
      <c r="X98" s="404" t="s">
        <v>272</v>
      </c>
      <c r="Y98" s="279" t="s">
        <v>272</v>
      </c>
      <c r="Z98" s="279" t="s">
        <v>272</v>
      </c>
      <c r="AA98" s="279" t="s">
        <v>272</v>
      </c>
      <c r="AB98" s="279" t="s">
        <v>272</v>
      </c>
      <c r="AC98" s="279" t="s">
        <v>272</v>
      </c>
      <c r="AD98" s="279" t="s">
        <v>272</v>
      </c>
      <c r="AE98" s="279" t="s">
        <v>272</v>
      </c>
      <c r="AF98" s="279" t="s">
        <v>272</v>
      </c>
      <c r="AG98" s="279" t="s">
        <v>272</v>
      </c>
      <c r="AH98" s="279" t="s">
        <v>272</v>
      </c>
      <c r="AI98" s="279" t="s">
        <v>272</v>
      </c>
      <c r="AJ98" s="279" t="s">
        <v>272</v>
      </c>
      <c r="AK98" s="279" t="s">
        <v>272</v>
      </c>
      <c r="AL98" s="279" t="s">
        <v>272</v>
      </c>
      <c r="AM98" s="279" t="s">
        <v>272</v>
      </c>
      <c r="AN98" s="279" t="s">
        <v>272</v>
      </c>
      <c r="AO98" s="279" t="s">
        <v>272</v>
      </c>
      <c r="AP98" s="279" t="s">
        <v>272</v>
      </c>
      <c r="AQ98" s="279" t="s">
        <v>272</v>
      </c>
      <c r="AR98" s="279" t="s">
        <v>272</v>
      </c>
      <c r="AS98" s="279" t="s">
        <v>272</v>
      </c>
      <c r="AT98" s="279" t="s">
        <v>272</v>
      </c>
      <c r="AU98" s="279" t="s">
        <v>272</v>
      </c>
      <c r="AV98" s="279" t="s">
        <v>272</v>
      </c>
      <c r="AW98" s="279" t="s">
        <v>272</v>
      </c>
      <c r="AX98" s="279" t="s">
        <v>272</v>
      </c>
      <c r="AY98" s="279" t="s">
        <v>272</v>
      </c>
      <c r="AZ98" s="279" t="s">
        <v>272</v>
      </c>
      <c r="BA98" s="279" t="s">
        <v>272</v>
      </c>
      <c r="BB98" s="580"/>
      <c r="BC98" s="222" t="e">
        <f t="shared" si="61"/>
        <v>#VALUE!</v>
      </c>
    </row>
    <row r="99" spans="1:55" ht="35.25" hidden="1" customHeight="1" x14ac:dyDescent="0.25">
      <c r="A99" s="570"/>
      <c r="B99" s="577"/>
      <c r="C99" s="575"/>
      <c r="D99" s="100" t="s">
        <v>2</v>
      </c>
      <c r="E99" s="259" t="e">
        <f t="shared" si="62"/>
        <v>#VALUE!</v>
      </c>
      <c r="F99" s="239"/>
      <c r="G99" s="419" t="e">
        <f t="shared" si="64"/>
        <v>#VALUE!</v>
      </c>
      <c r="H99" s="458" t="s">
        <v>272</v>
      </c>
      <c r="I99" s="458" t="s">
        <v>272</v>
      </c>
      <c r="J99" s="427" t="s">
        <v>272</v>
      </c>
      <c r="K99" s="458" t="s">
        <v>272</v>
      </c>
      <c r="L99" s="458" t="s">
        <v>272</v>
      </c>
      <c r="M99" s="281" t="s">
        <v>272</v>
      </c>
      <c r="N99" s="458" t="s">
        <v>272</v>
      </c>
      <c r="O99" s="458" t="s">
        <v>272</v>
      </c>
      <c r="P99" s="281" t="s">
        <v>272</v>
      </c>
      <c r="Q99" s="458" t="s">
        <v>272</v>
      </c>
      <c r="R99" s="458" t="s">
        <v>272</v>
      </c>
      <c r="S99" s="281" t="s">
        <v>272</v>
      </c>
      <c r="T99" s="458" t="s">
        <v>272</v>
      </c>
      <c r="U99" s="458" t="s">
        <v>272</v>
      </c>
      <c r="V99" s="279" t="s">
        <v>272</v>
      </c>
      <c r="W99" s="404" t="s">
        <v>272</v>
      </c>
      <c r="X99" s="404" t="s">
        <v>272</v>
      </c>
      <c r="Y99" s="279" t="s">
        <v>272</v>
      </c>
      <c r="Z99" s="279" t="s">
        <v>272</v>
      </c>
      <c r="AA99" s="279" t="s">
        <v>272</v>
      </c>
      <c r="AB99" s="279" t="s">
        <v>272</v>
      </c>
      <c r="AC99" s="279" t="s">
        <v>272</v>
      </c>
      <c r="AD99" s="279" t="s">
        <v>272</v>
      </c>
      <c r="AE99" s="279" t="s">
        <v>272</v>
      </c>
      <c r="AF99" s="279" t="s">
        <v>272</v>
      </c>
      <c r="AG99" s="279" t="s">
        <v>272</v>
      </c>
      <c r="AH99" s="279" t="s">
        <v>272</v>
      </c>
      <c r="AI99" s="279" t="s">
        <v>272</v>
      </c>
      <c r="AJ99" s="279" t="s">
        <v>272</v>
      </c>
      <c r="AK99" s="279" t="s">
        <v>272</v>
      </c>
      <c r="AL99" s="279" t="s">
        <v>272</v>
      </c>
      <c r="AM99" s="279" t="s">
        <v>272</v>
      </c>
      <c r="AN99" s="279" t="s">
        <v>272</v>
      </c>
      <c r="AO99" s="279" t="s">
        <v>272</v>
      </c>
      <c r="AP99" s="279" t="s">
        <v>272</v>
      </c>
      <c r="AQ99" s="279" t="s">
        <v>272</v>
      </c>
      <c r="AR99" s="279" t="s">
        <v>272</v>
      </c>
      <c r="AS99" s="279" t="s">
        <v>272</v>
      </c>
      <c r="AT99" s="279" t="s">
        <v>272</v>
      </c>
      <c r="AU99" s="279" t="s">
        <v>272</v>
      </c>
      <c r="AV99" s="279" t="s">
        <v>272</v>
      </c>
      <c r="AW99" s="279" t="s">
        <v>272</v>
      </c>
      <c r="AX99" s="279" t="s">
        <v>272</v>
      </c>
      <c r="AY99" s="279" t="s">
        <v>272</v>
      </c>
      <c r="AZ99" s="279" t="s">
        <v>272</v>
      </c>
      <c r="BA99" s="279" t="s">
        <v>272</v>
      </c>
      <c r="BB99" s="580"/>
      <c r="BC99" s="222" t="e">
        <f t="shared" si="61"/>
        <v>#VALUE!</v>
      </c>
    </row>
    <row r="100" spans="1:55" ht="51.75" customHeight="1" x14ac:dyDescent="0.25">
      <c r="A100" s="570"/>
      <c r="B100" s="577"/>
      <c r="C100" s="575"/>
      <c r="D100" s="101" t="s">
        <v>43</v>
      </c>
      <c r="E100" s="259">
        <v>38915.599999999999</v>
      </c>
      <c r="F100" s="239">
        <v>19770.5</v>
      </c>
      <c r="G100" s="419">
        <f t="shared" si="64"/>
        <v>0.50803533801354728</v>
      </c>
      <c r="H100" s="458" t="s">
        <v>272</v>
      </c>
      <c r="I100" s="458" t="s">
        <v>272</v>
      </c>
      <c r="J100" s="427" t="s">
        <v>272</v>
      </c>
      <c r="K100" s="458" t="s">
        <v>272</v>
      </c>
      <c r="L100" s="458" t="s">
        <v>272</v>
      </c>
      <c r="M100" s="281" t="s">
        <v>272</v>
      </c>
      <c r="N100" s="458" t="s">
        <v>272</v>
      </c>
      <c r="O100" s="458" t="s">
        <v>272</v>
      </c>
      <c r="P100" s="281" t="s">
        <v>272</v>
      </c>
      <c r="Q100" s="458" t="s">
        <v>272</v>
      </c>
      <c r="R100" s="458" t="s">
        <v>272</v>
      </c>
      <c r="S100" s="281" t="s">
        <v>272</v>
      </c>
      <c r="T100" s="458" t="s">
        <v>272</v>
      </c>
      <c r="U100" s="458" t="s">
        <v>272</v>
      </c>
      <c r="V100" s="279" t="s">
        <v>272</v>
      </c>
      <c r="W100" s="404" t="s">
        <v>272</v>
      </c>
      <c r="X100" s="404" t="s">
        <v>272</v>
      </c>
      <c r="Y100" s="279" t="s">
        <v>272</v>
      </c>
      <c r="Z100" s="279" t="s">
        <v>272</v>
      </c>
      <c r="AA100" s="279" t="s">
        <v>272</v>
      </c>
      <c r="AB100" s="279" t="s">
        <v>272</v>
      </c>
      <c r="AC100" s="279" t="s">
        <v>272</v>
      </c>
      <c r="AD100" s="279" t="s">
        <v>272</v>
      </c>
      <c r="AE100" s="279" t="s">
        <v>272</v>
      </c>
      <c r="AF100" s="279" t="s">
        <v>272</v>
      </c>
      <c r="AG100" s="279" t="s">
        <v>272</v>
      </c>
      <c r="AH100" s="279" t="s">
        <v>272</v>
      </c>
      <c r="AI100" s="279" t="s">
        <v>272</v>
      </c>
      <c r="AJ100" s="279" t="s">
        <v>272</v>
      </c>
      <c r="AK100" s="279" t="s">
        <v>272</v>
      </c>
      <c r="AL100" s="279" t="s">
        <v>272</v>
      </c>
      <c r="AM100" s="279" t="s">
        <v>272</v>
      </c>
      <c r="AN100" s="279" t="s">
        <v>272</v>
      </c>
      <c r="AO100" s="279" t="s">
        <v>272</v>
      </c>
      <c r="AP100" s="279" t="s">
        <v>272</v>
      </c>
      <c r="AQ100" s="279" t="s">
        <v>272</v>
      </c>
      <c r="AR100" s="279" t="s">
        <v>272</v>
      </c>
      <c r="AS100" s="279" t="s">
        <v>272</v>
      </c>
      <c r="AT100" s="279" t="s">
        <v>272</v>
      </c>
      <c r="AU100" s="279" t="s">
        <v>272</v>
      </c>
      <c r="AV100" s="279" t="s">
        <v>272</v>
      </c>
      <c r="AW100" s="279" t="s">
        <v>272</v>
      </c>
      <c r="AX100" s="279" t="s">
        <v>272</v>
      </c>
      <c r="AY100" s="279" t="s">
        <v>272</v>
      </c>
      <c r="AZ100" s="279" t="s">
        <v>272</v>
      </c>
      <c r="BA100" s="279" t="s">
        <v>272</v>
      </c>
      <c r="BB100" s="580"/>
      <c r="BC100" s="222" t="e">
        <f t="shared" si="61"/>
        <v>#VALUE!</v>
      </c>
    </row>
    <row r="101" spans="1:55" ht="39" hidden="1" customHeight="1" x14ac:dyDescent="0.25">
      <c r="A101" s="571"/>
      <c r="B101" s="578"/>
      <c r="C101" s="575"/>
      <c r="D101" s="276" t="s">
        <v>267</v>
      </c>
      <c r="E101" s="259">
        <f t="shared" ref="E101" si="65">H101+K101+N101+Q101+T101+W101+Z101+AE101+AJ101+AO101+AT101+AY101</f>
        <v>0</v>
      </c>
      <c r="F101" s="238"/>
      <c r="G101" s="419" t="e">
        <f t="shared" si="64"/>
        <v>#DIV/0!</v>
      </c>
      <c r="H101" s="463"/>
      <c r="I101" s="463"/>
      <c r="J101" s="434"/>
      <c r="K101" s="463"/>
      <c r="L101" s="463"/>
      <c r="M101" s="334"/>
      <c r="N101" s="463"/>
      <c r="O101" s="463"/>
      <c r="P101" s="334"/>
      <c r="Q101" s="463"/>
      <c r="R101" s="463"/>
      <c r="S101" s="334"/>
      <c r="T101" s="463"/>
      <c r="U101" s="463"/>
      <c r="V101" s="333"/>
      <c r="W101" s="409"/>
      <c r="X101" s="409"/>
      <c r="Y101" s="333"/>
      <c r="Z101" s="333"/>
      <c r="AA101" s="333"/>
      <c r="AB101" s="333"/>
      <c r="AC101" s="333"/>
      <c r="AD101" s="333"/>
      <c r="AE101" s="333"/>
      <c r="AF101" s="333"/>
      <c r="AG101" s="333"/>
      <c r="AH101" s="333"/>
      <c r="AI101" s="333"/>
      <c r="AJ101" s="333"/>
      <c r="AK101" s="333"/>
      <c r="AL101" s="333"/>
      <c r="AM101" s="333"/>
      <c r="AN101" s="333"/>
      <c r="AO101" s="333"/>
      <c r="AP101" s="333"/>
      <c r="AQ101" s="333"/>
      <c r="AR101" s="333"/>
      <c r="AS101" s="333"/>
      <c r="AT101" s="333"/>
      <c r="AU101" s="333"/>
      <c r="AV101" s="333"/>
      <c r="AW101" s="333"/>
      <c r="AX101" s="333"/>
      <c r="AY101" s="333"/>
      <c r="AZ101" s="333"/>
      <c r="BA101" s="333"/>
      <c r="BB101" s="580"/>
      <c r="BC101" s="222">
        <f t="shared" si="61"/>
        <v>0</v>
      </c>
    </row>
    <row r="102" spans="1:55" ht="39" customHeight="1" x14ac:dyDescent="0.25">
      <c r="A102" s="340"/>
      <c r="B102" s="341"/>
      <c r="C102" s="575"/>
      <c r="D102" s="276" t="s">
        <v>267</v>
      </c>
      <c r="E102" s="259">
        <v>5682</v>
      </c>
      <c r="F102" s="238">
        <v>1145.61169</v>
      </c>
      <c r="G102" s="419">
        <f t="shared" si="64"/>
        <v>0.20162120556142202</v>
      </c>
      <c r="H102" s="458" t="s">
        <v>272</v>
      </c>
      <c r="I102" s="458" t="s">
        <v>272</v>
      </c>
      <c r="J102" s="427" t="s">
        <v>272</v>
      </c>
      <c r="K102" s="458" t="s">
        <v>272</v>
      </c>
      <c r="L102" s="458" t="s">
        <v>272</v>
      </c>
      <c r="M102" s="281" t="s">
        <v>272</v>
      </c>
      <c r="N102" s="458" t="s">
        <v>272</v>
      </c>
      <c r="O102" s="458" t="s">
        <v>272</v>
      </c>
      <c r="P102" s="281" t="s">
        <v>272</v>
      </c>
      <c r="Q102" s="458" t="s">
        <v>272</v>
      </c>
      <c r="R102" s="458" t="s">
        <v>272</v>
      </c>
      <c r="S102" s="281" t="s">
        <v>272</v>
      </c>
      <c r="T102" s="458" t="s">
        <v>272</v>
      </c>
      <c r="U102" s="458" t="s">
        <v>272</v>
      </c>
      <c r="V102" s="279" t="s">
        <v>272</v>
      </c>
      <c r="W102" s="404" t="s">
        <v>272</v>
      </c>
      <c r="X102" s="404" t="s">
        <v>272</v>
      </c>
      <c r="Y102" s="279" t="s">
        <v>272</v>
      </c>
      <c r="Z102" s="279" t="s">
        <v>272</v>
      </c>
      <c r="AA102" s="279" t="s">
        <v>272</v>
      </c>
      <c r="AB102" s="279" t="s">
        <v>272</v>
      </c>
      <c r="AC102" s="279" t="s">
        <v>272</v>
      </c>
      <c r="AD102" s="279" t="s">
        <v>272</v>
      </c>
      <c r="AE102" s="279" t="s">
        <v>272</v>
      </c>
      <c r="AF102" s="279" t="s">
        <v>272</v>
      </c>
      <c r="AG102" s="279" t="s">
        <v>272</v>
      </c>
      <c r="AH102" s="279" t="s">
        <v>272</v>
      </c>
      <c r="AI102" s="279" t="s">
        <v>272</v>
      </c>
      <c r="AJ102" s="279" t="s">
        <v>272</v>
      </c>
      <c r="AK102" s="279" t="s">
        <v>272</v>
      </c>
      <c r="AL102" s="279" t="s">
        <v>272</v>
      </c>
      <c r="AM102" s="279" t="s">
        <v>272</v>
      </c>
      <c r="AN102" s="279" t="s">
        <v>272</v>
      </c>
      <c r="AO102" s="279" t="s">
        <v>272</v>
      </c>
      <c r="AP102" s="279" t="s">
        <v>272</v>
      </c>
      <c r="AQ102" s="279" t="s">
        <v>272</v>
      </c>
      <c r="AR102" s="279" t="s">
        <v>272</v>
      </c>
      <c r="AS102" s="279" t="s">
        <v>272</v>
      </c>
      <c r="AT102" s="279" t="s">
        <v>272</v>
      </c>
      <c r="AU102" s="279" t="s">
        <v>272</v>
      </c>
      <c r="AV102" s="279" t="s">
        <v>272</v>
      </c>
      <c r="AW102" s="279" t="s">
        <v>272</v>
      </c>
      <c r="AX102" s="279" t="s">
        <v>272</v>
      </c>
      <c r="AY102" s="279" t="s">
        <v>272</v>
      </c>
      <c r="AZ102" s="279" t="s">
        <v>272</v>
      </c>
      <c r="BA102" s="279" t="s">
        <v>272</v>
      </c>
      <c r="BB102" s="342"/>
      <c r="BC102" s="222" t="e">
        <f t="shared" si="61"/>
        <v>#VALUE!</v>
      </c>
    </row>
    <row r="103" spans="1:55" ht="39" customHeight="1" x14ac:dyDescent="0.25">
      <c r="A103" s="569" t="s">
        <v>365</v>
      </c>
      <c r="B103" s="572" t="s">
        <v>348</v>
      </c>
      <c r="C103" s="575"/>
      <c r="D103" s="310" t="s">
        <v>41</v>
      </c>
      <c r="E103" s="259">
        <f>E106+E108</f>
        <v>3454</v>
      </c>
      <c r="F103" s="259">
        <f>F106+F108</f>
        <v>1461.2477100000001</v>
      </c>
      <c r="G103" s="419">
        <f t="shared" si="64"/>
        <v>0.42305955703532139</v>
      </c>
      <c r="H103" s="458" t="s">
        <v>272</v>
      </c>
      <c r="I103" s="458" t="s">
        <v>272</v>
      </c>
      <c r="J103" s="427" t="s">
        <v>272</v>
      </c>
      <c r="K103" s="458" t="s">
        <v>272</v>
      </c>
      <c r="L103" s="458" t="s">
        <v>272</v>
      </c>
      <c r="M103" s="281" t="s">
        <v>272</v>
      </c>
      <c r="N103" s="458" t="s">
        <v>272</v>
      </c>
      <c r="O103" s="458" t="s">
        <v>272</v>
      </c>
      <c r="P103" s="281" t="s">
        <v>272</v>
      </c>
      <c r="Q103" s="458" t="s">
        <v>272</v>
      </c>
      <c r="R103" s="458" t="s">
        <v>272</v>
      </c>
      <c r="S103" s="281" t="s">
        <v>272</v>
      </c>
      <c r="T103" s="458" t="s">
        <v>272</v>
      </c>
      <c r="U103" s="458" t="s">
        <v>272</v>
      </c>
      <c r="V103" s="279" t="s">
        <v>272</v>
      </c>
      <c r="W103" s="404" t="s">
        <v>272</v>
      </c>
      <c r="X103" s="404" t="s">
        <v>272</v>
      </c>
      <c r="Y103" s="279" t="s">
        <v>272</v>
      </c>
      <c r="Z103" s="279" t="s">
        <v>272</v>
      </c>
      <c r="AA103" s="279" t="s">
        <v>272</v>
      </c>
      <c r="AB103" s="279" t="s">
        <v>272</v>
      </c>
      <c r="AC103" s="279" t="s">
        <v>272</v>
      </c>
      <c r="AD103" s="279" t="s">
        <v>272</v>
      </c>
      <c r="AE103" s="279" t="s">
        <v>272</v>
      </c>
      <c r="AF103" s="279" t="s">
        <v>272</v>
      </c>
      <c r="AG103" s="279" t="s">
        <v>272</v>
      </c>
      <c r="AH103" s="279" t="s">
        <v>272</v>
      </c>
      <c r="AI103" s="279" t="s">
        <v>272</v>
      </c>
      <c r="AJ103" s="279" t="s">
        <v>272</v>
      </c>
      <c r="AK103" s="279" t="s">
        <v>272</v>
      </c>
      <c r="AL103" s="279" t="s">
        <v>272</v>
      </c>
      <c r="AM103" s="279" t="s">
        <v>272</v>
      </c>
      <c r="AN103" s="279" t="s">
        <v>272</v>
      </c>
      <c r="AO103" s="279" t="s">
        <v>272</v>
      </c>
      <c r="AP103" s="279" t="s">
        <v>272</v>
      </c>
      <c r="AQ103" s="279" t="s">
        <v>272</v>
      </c>
      <c r="AR103" s="279" t="s">
        <v>272</v>
      </c>
      <c r="AS103" s="279" t="s">
        <v>272</v>
      </c>
      <c r="AT103" s="279" t="s">
        <v>272</v>
      </c>
      <c r="AU103" s="279" t="s">
        <v>272</v>
      </c>
      <c r="AV103" s="279" t="s">
        <v>272</v>
      </c>
      <c r="AW103" s="279" t="s">
        <v>272</v>
      </c>
      <c r="AX103" s="279" t="s">
        <v>272</v>
      </c>
      <c r="AY103" s="279" t="s">
        <v>272</v>
      </c>
      <c r="AZ103" s="279" t="s">
        <v>272</v>
      </c>
      <c r="BA103" s="279" t="s">
        <v>272</v>
      </c>
      <c r="BB103" s="579"/>
      <c r="BC103" s="222" t="e">
        <f t="shared" si="61"/>
        <v>#VALUE!</v>
      </c>
    </row>
    <row r="104" spans="1:55" ht="36" hidden="1" customHeight="1" x14ac:dyDescent="0.25">
      <c r="A104" s="570"/>
      <c r="B104" s="577"/>
      <c r="C104" s="575"/>
      <c r="D104" s="100" t="s">
        <v>37</v>
      </c>
      <c r="E104" s="259">
        <f t="shared" si="62"/>
        <v>0</v>
      </c>
      <c r="F104" s="268"/>
      <c r="G104" s="419" t="e">
        <f t="shared" si="64"/>
        <v>#DIV/0!</v>
      </c>
      <c r="H104" s="452"/>
      <c r="I104" s="452"/>
      <c r="J104" s="426"/>
      <c r="K104" s="452"/>
      <c r="L104" s="452"/>
      <c r="M104" s="269"/>
      <c r="N104" s="452"/>
      <c r="O104" s="452"/>
      <c r="P104" s="269"/>
      <c r="Q104" s="452"/>
      <c r="R104" s="452"/>
      <c r="S104" s="269"/>
      <c r="T104" s="452"/>
      <c r="U104" s="452"/>
      <c r="V104" s="268"/>
      <c r="W104" s="396"/>
      <c r="X104" s="396"/>
      <c r="Y104" s="268"/>
      <c r="Z104" s="268"/>
      <c r="AA104" s="268"/>
      <c r="AB104" s="268"/>
      <c r="AC104" s="268"/>
      <c r="AD104" s="268"/>
      <c r="AE104" s="268"/>
      <c r="AF104" s="268"/>
      <c r="AG104" s="268"/>
      <c r="AH104" s="268"/>
      <c r="AI104" s="268"/>
      <c r="AJ104" s="268"/>
      <c r="AK104" s="268"/>
      <c r="AL104" s="268"/>
      <c r="AM104" s="268"/>
      <c r="AN104" s="268"/>
      <c r="AO104" s="268"/>
      <c r="AP104" s="268"/>
      <c r="AQ104" s="268"/>
      <c r="AR104" s="268"/>
      <c r="AS104" s="268"/>
      <c r="AT104" s="268"/>
      <c r="AU104" s="268"/>
      <c r="AV104" s="268"/>
      <c r="AW104" s="268"/>
      <c r="AX104" s="268"/>
      <c r="AY104" s="268"/>
      <c r="AZ104" s="268"/>
      <c r="BA104" s="268"/>
      <c r="BB104" s="580"/>
      <c r="BC104" s="222">
        <f t="shared" si="61"/>
        <v>0</v>
      </c>
    </row>
    <row r="105" spans="1:55" ht="35.25" hidden="1" customHeight="1" x14ac:dyDescent="0.25">
      <c r="A105" s="570"/>
      <c r="B105" s="577"/>
      <c r="C105" s="575"/>
      <c r="D105" s="100" t="s">
        <v>2</v>
      </c>
      <c r="E105" s="259">
        <f t="shared" si="62"/>
        <v>0</v>
      </c>
      <c r="F105" s="239"/>
      <c r="G105" s="419" t="e">
        <f t="shared" si="64"/>
        <v>#DIV/0!</v>
      </c>
      <c r="H105" s="463"/>
      <c r="I105" s="463"/>
      <c r="J105" s="434"/>
      <c r="K105" s="463"/>
      <c r="L105" s="463"/>
      <c r="M105" s="334"/>
      <c r="N105" s="463"/>
      <c r="O105" s="463"/>
      <c r="P105" s="334"/>
      <c r="Q105" s="463"/>
      <c r="R105" s="463"/>
      <c r="S105" s="334"/>
      <c r="T105" s="463"/>
      <c r="U105" s="463"/>
      <c r="V105" s="333"/>
      <c r="W105" s="409"/>
      <c r="X105" s="409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3"/>
      <c r="AN105" s="333"/>
      <c r="AO105" s="333"/>
      <c r="AP105" s="333"/>
      <c r="AQ105" s="333"/>
      <c r="AR105" s="333"/>
      <c r="AS105" s="333"/>
      <c r="AT105" s="333"/>
      <c r="AU105" s="333"/>
      <c r="AV105" s="333"/>
      <c r="AW105" s="333"/>
      <c r="AX105" s="333"/>
      <c r="AY105" s="333"/>
      <c r="AZ105" s="333"/>
      <c r="BA105" s="333"/>
      <c r="BB105" s="580"/>
      <c r="BC105" s="222">
        <f t="shared" si="61"/>
        <v>0</v>
      </c>
    </row>
    <row r="106" spans="1:55" ht="36.75" customHeight="1" x14ac:dyDescent="0.25">
      <c r="A106" s="570"/>
      <c r="B106" s="577"/>
      <c r="C106" s="575"/>
      <c r="D106" s="101" t="s">
        <v>43</v>
      </c>
      <c r="E106" s="259">
        <v>2318</v>
      </c>
      <c r="F106" s="239">
        <v>925.9</v>
      </c>
      <c r="G106" s="419">
        <f t="shared" si="64"/>
        <v>0.39943917169974114</v>
      </c>
      <c r="H106" s="458" t="s">
        <v>272</v>
      </c>
      <c r="I106" s="458" t="s">
        <v>272</v>
      </c>
      <c r="J106" s="427" t="s">
        <v>272</v>
      </c>
      <c r="K106" s="458" t="s">
        <v>272</v>
      </c>
      <c r="L106" s="458" t="s">
        <v>272</v>
      </c>
      <c r="M106" s="281" t="s">
        <v>272</v>
      </c>
      <c r="N106" s="458" t="s">
        <v>272</v>
      </c>
      <c r="O106" s="458" t="s">
        <v>272</v>
      </c>
      <c r="P106" s="281" t="s">
        <v>272</v>
      </c>
      <c r="Q106" s="458" t="s">
        <v>272</v>
      </c>
      <c r="R106" s="458" t="s">
        <v>272</v>
      </c>
      <c r="S106" s="281" t="s">
        <v>272</v>
      </c>
      <c r="T106" s="458" t="s">
        <v>272</v>
      </c>
      <c r="U106" s="458" t="s">
        <v>272</v>
      </c>
      <c r="V106" s="279" t="s">
        <v>272</v>
      </c>
      <c r="W106" s="404" t="s">
        <v>272</v>
      </c>
      <c r="X106" s="404" t="s">
        <v>272</v>
      </c>
      <c r="Y106" s="279" t="s">
        <v>272</v>
      </c>
      <c r="Z106" s="279" t="s">
        <v>272</v>
      </c>
      <c r="AA106" s="279" t="s">
        <v>272</v>
      </c>
      <c r="AB106" s="279" t="s">
        <v>272</v>
      </c>
      <c r="AC106" s="279" t="s">
        <v>272</v>
      </c>
      <c r="AD106" s="279" t="s">
        <v>272</v>
      </c>
      <c r="AE106" s="279" t="s">
        <v>272</v>
      </c>
      <c r="AF106" s="279" t="s">
        <v>272</v>
      </c>
      <c r="AG106" s="279" t="s">
        <v>272</v>
      </c>
      <c r="AH106" s="279" t="s">
        <v>272</v>
      </c>
      <c r="AI106" s="279" t="s">
        <v>272</v>
      </c>
      <c r="AJ106" s="279" t="s">
        <v>272</v>
      </c>
      <c r="AK106" s="279" t="s">
        <v>272</v>
      </c>
      <c r="AL106" s="279" t="s">
        <v>272</v>
      </c>
      <c r="AM106" s="279" t="s">
        <v>272</v>
      </c>
      <c r="AN106" s="279" t="s">
        <v>272</v>
      </c>
      <c r="AO106" s="279" t="s">
        <v>272</v>
      </c>
      <c r="AP106" s="279" t="s">
        <v>272</v>
      </c>
      <c r="AQ106" s="279" t="s">
        <v>272</v>
      </c>
      <c r="AR106" s="279" t="s">
        <v>272</v>
      </c>
      <c r="AS106" s="279" t="s">
        <v>272</v>
      </c>
      <c r="AT106" s="279" t="s">
        <v>272</v>
      </c>
      <c r="AU106" s="279" t="s">
        <v>272</v>
      </c>
      <c r="AV106" s="279" t="s">
        <v>272</v>
      </c>
      <c r="AW106" s="279" t="s">
        <v>272</v>
      </c>
      <c r="AX106" s="279" t="s">
        <v>272</v>
      </c>
      <c r="AY106" s="279" t="s">
        <v>272</v>
      </c>
      <c r="AZ106" s="279" t="s">
        <v>272</v>
      </c>
      <c r="BA106" s="279" t="s">
        <v>272</v>
      </c>
      <c r="BB106" s="580"/>
      <c r="BC106" s="222" t="e">
        <f t="shared" si="61"/>
        <v>#VALUE!</v>
      </c>
    </row>
    <row r="107" spans="1:55" ht="39" hidden="1" customHeight="1" x14ac:dyDescent="0.25">
      <c r="A107" s="571"/>
      <c r="B107" s="578"/>
      <c r="C107" s="576"/>
      <c r="D107" s="276" t="s">
        <v>267</v>
      </c>
      <c r="E107" s="259" t="e">
        <f t="shared" ref="E107" si="66">H107+K107+N107+Q107+T107+W107+Z107+AE107+AJ107+AO107+AT107+AY107</f>
        <v>#VALUE!</v>
      </c>
      <c r="F107" s="238"/>
      <c r="G107" s="419" t="e">
        <f t="shared" si="64"/>
        <v>#VALUE!</v>
      </c>
      <c r="H107" s="458" t="s">
        <v>272</v>
      </c>
      <c r="I107" s="458" t="s">
        <v>272</v>
      </c>
      <c r="J107" s="427" t="s">
        <v>272</v>
      </c>
      <c r="K107" s="458" t="s">
        <v>272</v>
      </c>
      <c r="L107" s="458" t="s">
        <v>272</v>
      </c>
      <c r="M107" s="281" t="s">
        <v>272</v>
      </c>
      <c r="N107" s="458" t="s">
        <v>272</v>
      </c>
      <c r="O107" s="458" t="s">
        <v>272</v>
      </c>
      <c r="P107" s="281" t="s">
        <v>272</v>
      </c>
      <c r="Q107" s="458" t="s">
        <v>272</v>
      </c>
      <c r="R107" s="458" t="s">
        <v>272</v>
      </c>
      <c r="S107" s="281" t="s">
        <v>272</v>
      </c>
      <c r="T107" s="458" t="s">
        <v>272</v>
      </c>
      <c r="U107" s="458" t="s">
        <v>272</v>
      </c>
      <c r="V107" s="279" t="s">
        <v>272</v>
      </c>
      <c r="W107" s="404" t="s">
        <v>272</v>
      </c>
      <c r="X107" s="404" t="s">
        <v>272</v>
      </c>
      <c r="Y107" s="279" t="s">
        <v>272</v>
      </c>
      <c r="Z107" s="279" t="s">
        <v>272</v>
      </c>
      <c r="AA107" s="279" t="s">
        <v>272</v>
      </c>
      <c r="AB107" s="279" t="s">
        <v>272</v>
      </c>
      <c r="AC107" s="279" t="s">
        <v>272</v>
      </c>
      <c r="AD107" s="279" t="s">
        <v>272</v>
      </c>
      <c r="AE107" s="279" t="s">
        <v>272</v>
      </c>
      <c r="AF107" s="279" t="s">
        <v>272</v>
      </c>
      <c r="AG107" s="279" t="s">
        <v>272</v>
      </c>
      <c r="AH107" s="279" t="s">
        <v>272</v>
      </c>
      <c r="AI107" s="279" t="s">
        <v>272</v>
      </c>
      <c r="AJ107" s="279" t="s">
        <v>272</v>
      </c>
      <c r="AK107" s="279" t="s">
        <v>272</v>
      </c>
      <c r="AL107" s="279" t="s">
        <v>272</v>
      </c>
      <c r="AM107" s="279" t="s">
        <v>272</v>
      </c>
      <c r="AN107" s="279" t="s">
        <v>272</v>
      </c>
      <c r="AO107" s="279" t="s">
        <v>272</v>
      </c>
      <c r="AP107" s="279" t="s">
        <v>272</v>
      </c>
      <c r="AQ107" s="279" t="s">
        <v>272</v>
      </c>
      <c r="AR107" s="279" t="s">
        <v>272</v>
      </c>
      <c r="AS107" s="279" t="s">
        <v>272</v>
      </c>
      <c r="AT107" s="279" t="s">
        <v>272</v>
      </c>
      <c r="AU107" s="279" t="s">
        <v>272</v>
      </c>
      <c r="AV107" s="279" t="s">
        <v>272</v>
      </c>
      <c r="AW107" s="279" t="s">
        <v>272</v>
      </c>
      <c r="AX107" s="279" t="s">
        <v>272</v>
      </c>
      <c r="AY107" s="279" t="s">
        <v>272</v>
      </c>
      <c r="AZ107" s="279" t="s">
        <v>272</v>
      </c>
      <c r="BA107" s="279" t="s">
        <v>272</v>
      </c>
      <c r="BB107" s="580"/>
      <c r="BC107" s="222" t="e">
        <f t="shared" si="61"/>
        <v>#VALUE!</v>
      </c>
    </row>
    <row r="108" spans="1:55" ht="39" customHeight="1" x14ac:dyDescent="0.25">
      <c r="A108" s="343"/>
      <c r="B108" s="344"/>
      <c r="C108" s="345"/>
      <c r="D108" s="276" t="s">
        <v>267</v>
      </c>
      <c r="E108" s="259">
        <v>1136</v>
      </c>
      <c r="F108" s="238">
        <v>535.34771000000001</v>
      </c>
      <c r="G108" s="419">
        <f t="shared" si="64"/>
        <v>0.47125678697183099</v>
      </c>
      <c r="H108" s="458" t="s">
        <v>272</v>
      </c>
      <c r="I108" s="458" t="s">
        <v>272</v>
      </c>
      <c r="J108" s="427" t="s">
        <v>272</v>
      </c>
      <c r="K108" s="458" t="s">
        <v>272</v>
      </c>
      <c r="L108" s="458" t="s">
        <v>272</v>
      </c>
      <c r="M108" s="281" t="s">
        <v>272</v>
      </c>
      <c r="N108" s="458" t="s">
        <v>272</v>
      </c>
      <c r="O108" s="458" t="s">
        <v>272</v>
      </c>
      <c r="P108" s="281" t="s">
        <v>272</v>
      </c>
      <c r="Q108" s="458" t="s">
        <v>272</v>
      </c>
      <c r="R108" s="458" t="s">
        <v>272</v>
      </c>
      <c r="S108" s="281" t="s">
        <v>272</v>
      </c>
      <c r="T108" s="458" t="s">
        <v>272</v>
      </c>
      <c r="U108" s="458" t="s">
        <v>272</v>
      </c>
      <c r="V108" s="279" t="s">
        <v>272</v>
      </c>
      <c r="W108" s="404" t="s">
        <v>272</v>
      </c>
      <c r="X108" s="404" t="s">
        <v>272</v>
      </c>
      <c r="Y108" s="279" t="s">
        <v>272</v>
      </c>
      <c r="Z108" s="279" t="s">
        <v>272</v>
      </c>
      <c r="AA108" s="279" t="s">
        <v>272</v>
      </c>
      <c r="AB108" s="279" t="s">
        <v>272</v>
      </c>
      <c r="AC108" s="279" t="s">
        <v>272</v>
      </c>
      <c r="AD108" s="279" t="s">
        <v>272</v>
      </c>
      <c r="AE108" s="279" t="s">
        <v>272</v>
      </c>
      <c r="AF108" s="279" t="s">
        <v>272</v>
      </c>
      <c r="AG108" s="279" t="s">
        <v>272</v>
      </c>
      <c r="AH108" s="279" t="s">
        <v>272</v>
      </c>
      <c r="AI108" s="279" t="s">
        <v>272</v>
      </c>
      <c r="AJ108" s="279" t="s">
        <v>272</v>
      </c>
      <c r="AK108" s="279" t="s">
        <v>272</v>
      </c>
      <c r="AL108" s="279" t="s">
        <v>272</v>
      </c>
      <c r="AM108" s="279" t="s">
        <v>272</v>
      </c>
      <c r="AN108" s="279" t="s">
        <v>272</v>
      </c>
      <c r="AO108" s="279" t="s">
        <v>272</v>
      </c>
      <c r="AP108" s="279" t="s">
        <v>272</v>
      </c>
      <c r="AQ108" s="279" t="s">
        <v>272</v>
      </c>
      <c r="AR108" s="279" t="s">
        <v>272</v>
      </c>
      <c r="AS108" s="279" t="s">
        <v>272</v>
      </c>
      <c r="AT108" s="279" t="s">
        <v>272</v>
      </c>
      <c r="AU108" s="279" t="s">
        <v>272</v>
      </c>
      <c r="AV108" s="279" t="s">
        <v>272</v>
      </c>
      <c r="AW108" s="279" t="s">
        <v>272</v>
      </c>
      <c r="AX108" s="279" t="s">
        <v>272</v>
      </c>
      <c r="AY108" s="279" t="s">
        <v>272</v>
      </c>
      <c r="AZ108" s="279" t="s">
        <v>272</v>
      </c>
      <c r="BA108" s="279" t="s">
        <v>272</v>
      </c>
      <c r="BB108" s="342"/>
      <c r="BC108" s="222" t="e">
        <f t="shared" si="61"/>
        <v>#VALUE!</v>
      </c>
    </row>
    <row r="109" spans="1:55" ht="21" customHeight="1" x14ac:dyDescent="0.25">
      <c r="A109" s="581"/>
      <c r="B109" s="582" t="s">
        <v>295</v>
      </c>
      <c r="C109" s="583"/>
      <c r="D109" s="310" t="s">
        <v>41</v>
      </c>
      <c r="E109" s="259">
        <f>E86</f>
        <v>156621.5931</v>
      </c>
      <c r="F109" s="259">
        <f>F86</f>
        <v>80703.724690000003</v>
      </c>
      <c r="G109" s="419">
        <f t="shared" si="64"/>
        <v>0.51527840505665246</v>
      </c>
      <c r="H109" s="458" t="s">
        <v>272</v>
      </c>
      <c r="I109" s="458" t="s">
        <v>272</v>
      </c>
      <c r="J109" s="427" t="s">
        <v>272</v>
      </c>
      <c r="K109" s="458" t="s">
        <v>272</v>
      </c>
      <c r="L109" s="458" t="s">
        <v>272</v>
      </c>
      <c r="M109" s="281" t="s">
        <v>272</v>
      </c>
      <c r="N109" s="458" t="s">
        <v>272</v>
      </c>
      <c r="O109" s="458" t="s">
        <v>272</v>
      </c>
      <c r="P109" s="281" t="s">
        <v>272</v>
      </c>
      <c r="Q109" s="458" t="s">
        <v>272</v>
      </c>
      <c r="R109" s="458" t="s">
        <v>272</v>
      </c>
      <c r="S109" s="281" t="s">
        <v>272</v>
      </c>
      <c r="T109" s="458" t="s">
        <v>272</v>
      </c>
      <c r="U109" s="458" t="s">
        <v>272</v>
      </c>
      <c r="V109" s="279" t="s">
        <v>272</v>
      </c>
      <c r="W109" s="404" t="s">
        <v>272</v>
      </c>
      <c r="X109" s="404" t="s">
        <v>272</v>
      </c>
      <c r="Y109" s="279" t="s">
        <v>272</v>
      </c>
      <c r="Z109" s="279" t="s">
        <v>272</v>
      </c>
      <c r="AA109" s="279" t="s">
        <v>272</v>
      </c>
      <c r="AB109" s="279" t="s">
        <v>272</v>
      </c>
      <c r="AC109" s="279" t="s">
        <v>272</v>
      </c>
      <c r="AD109" s="279" t="s">
        <v>272</v>
      </c>
      <c r="AE109" s="279" t="s">
        <v>272</v>
      </c>
      <c r="AF109" s="279" t="s">
        <v>272</v>
      </c>
      <c r="AG109" s="279" t="s">
        <v>272</v>
      </c>
      <c r="AH109" s="279" t="s">
        <v>272</v>
      </c>
      <c r="AI109" s="279" t="s">
        <v>272</v>
      </c>
      <c r="AJ109" s="279" t="s">
        <v>272</v>
      </c>
      <c r="AK109" s="279" t="s">
        <v>272</v>
      </c>
      <c r="AL109" s="279" t="s">
        <v>272</v>
      </c>
      <c r="AM109" s="279" t="s">
        <v>272</v>
      </c>
      <c r="AN109" s="279" t="s">
        <v>272</v>
      </c>
      <c r="AO109" s="279" t="s">
        <v>272</v>
      </c>
      <c r="AP109" s="279" t="s">
        <v>272</v>
      </c>
      <c r="AQ109" s="279" t="s">
        <v>272</v>
      </c>
      <c r="AR109" s="279" t="s">
        <v>272</v>
      </c>
      <c r="AS109" s="279" t="s">
        <v>272</v>
      </c>
      <c r="AT109" s="279" t="s">
        <v>272</v>
      </c>
      <c r="AU109" s="279" t="s">
        <v>272</v>
      </c>
      <c r="AV109" s="279" t="s">
        <v>272</v>
      </c>
      <c r="AW109" s="279" t="s">
        <v>272</v>
      </c>
      <c r="AX109" s="279" t="s">
        <v>272</v>
      </c>
      <c r="AY109" s="279" t="s">
        <v>272</v>
      </c>
      <c r="AZ109" s="279" t="s">
        <v>272</v>
      </c>
      <c r="BA109" s="279" t="s">
        <v>272</v>
      </c>
      <c r="BB109" s="579"/>
      <c r="BC109" s="222" t="e">
        <f t="shared" si="61"/>
        <v>#VALUE!</v>
      </c>
    </row>
    <row r="110" spans="1:55" ht="31.5" hidden="1" customHeight="1" x14ac:dyDescent="0.25">
      <c r="A110" s="581"/>
      <c r="B110" s="582"/>
      <c r="C110" s="583"/>
      <c r="D110" s="100" t="s">
        <v>37</v>
      </c>
      <c r="E110" s="259" t="e">
        <f>E87</f>
        <v>#VALUE!</v>
      </c>
      <c r="F110" s="268"/>
      <c r="G110" s="419" t="e">
        <f t="shared" si="64"/>
        <v>#VALUE!</v>
      </c>
      <c r="H110" s="458" t="s">
        <v>272</v>
      </c>
      <c r="I110" s="458" t="s">
        <v>272</v>
      </c>
      <c r="J110" s="427" t="s">
        <v>272</v>
      </c>
      <c r="K110" s="458" t="s">
        <v>272</v>
      </c>
      <c r="L110" s="458" t="s">
        <v>272</v>
      </c>
      <c r="M110" s="281" t="s">
        <v>272</v>
      </c>
      <c r="N110" s="458" t="s">
        <v>272</v>
      </c>
      <c r="O110" s="458" t="s">
        <v>272</v>
      </c>
      <c r="P110" s="281" t="s">
        <v>272</v>
      </c>
      <c r="Q110" s="458" t="s">
        <v>272</v>
      </c>
      <c r="R110" s="458" t="s">
        <v>272</v>
      </c>
      <c r="S110" s="281" t="s">
        <v>272</v>
      </c>
      <c r="T110" s="458" t="s">
        <v>272</v>
      </c>
      <c r="U110" s="458" t="s">
        <v>272</v>
      </c>
      <c r="V110" s="279" t="s">
        <v>272</v>
      </c>
      <c r="W110" s="404" t="s">
        <v>272</v>
      </c>
      <c r="X110" s="404" t="s">
        <v>272</v>
      </c>
      <c r="Y110" s="279" t="s">
        <v>272</v>
      </c>
      <c r="Z110" s="279" t="s">
        <v>272</v>
      </c>
      <c r="AA110" s="279" t="s">
        <v>272</v>
      </c>
      <c r="AB110" s="279" t="s">
        <v>272</v>
      </c>
      <c r="AC110" s="279" t="s">
        <v>272</v>
      </c>
      <c r="AD110" s="279" t="s">
        <v>272</v>
      </c>
      <c r="AE110" s="279" t="s">
        <v>272</v>
      </c>
      <c r="AF110" s="279" t="s">
        <v>272</v>
      </c>
      <c r="AG110" s="279" t="s">
        <v>272</v>
      </c>
      <c r="AH110" s="279" t="s">
        <v>272</v>
      </c>
      <c r="AI110" s="279" t="s">
        <v>272</v>
      </c>
      <c r="AJ110" s="279" t="s">
        <v>272</v>
      </c>
      <c r="AK110" s="279" t="s">
        <v>272</v>
      </c>
      <c r="AL110" s="279" t="s">
        <v>272</v>
      </c>
      <c r="AM110" s="279" t="s">
        <v>272</v>
      </c>
      <c r="AN110" s="279" t="s">
        <v>272</v>
      </c>
      <c r="AO110" s="279" t="s">
        <v>272</v>
      </c>
      <c r="AP110" s="279" t="s">
        <v>272</v>
      </c>
      <c r="AQ110" s="279" t="s">
        <v>272</v>
      </c>
      <c r="AR110" s="279" t="s">
        <v>272</v>
      </c>
      <c r="AS110" s="279" t="s">
        <v>272</v>
      </c>
      <c r="AT110" s="279" t="s">
        <v>272</v>
      </c>
      <c r="AU110" s="279" t="s">
        <v>272</v>
      </c>
      <c r="AV110" s="279" t="s">
        <v>272</v>
      </c>
      <c r="AW110" s="279" t="s">
        <v>272</v>
      </c>
      <c r="AX110" s="279" t="s">
        <v>272</v>
      </c>
      <c r="AY110" s="279" t="s">
        <v>272</v>
      </c>
      <c r="AZ110" s="279" t="s">
        <v>272</v>
      </c>
      <c r="BA110" s="279" t="s">
        <v>272</v>
      </c>
      <c r="BB110" s="580"/>
      <c r="BC110" s="222" t="e">
        <f t="shared" si="61"/>
        <v>#VALUE!</v>
      </c>
    </row>
    <row r="111" spans="1:55" ht="33" hidden="1" customHeight="1" x14ac:dyDescent="0.25">
      <c r="A111" s="581"/>
      <c r="B111" s="582"/>
      <c r="C111" s="583"/>
      <c r="D111" s="100" t="s">
        <v>2</v>
      </c>
      <c r="E111" s="259">
        <f>E88</f>
        <v>0</v>
      </c>
      <c r="F111" s="239"/>
      <c r="G111" s="419" t="e">
        <f t="shared" si="64"/>
        <v>#DIV/0!</v>
      </c>
      <c r="H111" s="458" t="s">
        <v>272</v>
      </c>
      <c r="I111" s="458" t="s">
        <v>272</v>
      </c>
      <c r="J111" s="427" t="s">
        <v>272</v>
      </c>
      <c r="K111" s="458" t="s">
        <v>272</v>
      </c>
      <c r="L111" s="458" t="s">
        <v>272</v>
      </c>
      <c r="M111" s="281" t="s">
        <v>272</v>
      </c>
      <c r="N111" s="458" t="s">
        <v>272</v>
      </c>
      <c r="O111" s="458" t="s">
        <v>272</v>
      </c>
      <c r="P111" s="281" t="s">
        <v>272</v>
      </c>
      <c r="Q111" s="458" t="s">
        <v>272</v>
      </c>
      <c r="R111" s="458" t="s">
        <v>272</v>
      </c>
      <c r="S111" s="281" t="s">
        <v>272</v>
      </c>
      <c r="T111" s="458" t="s">
        <v>272</v>
      </c>
      <c r="U111" s="458" t="s">
        <v>272</v>
      </c>
      <c r="V111" s="279" t="s">
        <v>272</v>
      </c>
      <c r="W111" s="404" t="s">
        <v>272</v>
      </c>
      <c r="X111" s="404" t="s">
        <v>272</v>
      </c>
      <c r="Y111" s="279" t="s">
        <v>272</v>
      </c>
      <c r="Z111" s="279" t="s">
        <v>272</v>
      </c>
      <c r="AA111" s="279" t="s">
        <v>272</v>
      </c>
      <c r="AB111" s="279" t="s">
        <v>272</v>
      </c>
      <c r="AC111" s="279" t="s">
        <v>272</v>
      </c>
      <c r="AD111" s="279" t="s">
        <v>272</v>
      </c>
      <c r="AE111" s="279" t="s">
        <v>272</v>
      </c>
      <c r="AF111" s="279" t="s">
        <v>272</v>
      </c>
      <c r="AG111" s="279" t="s">
        <v>272</v>
      </c>
      <c r="AH111" s="279" t="s">
        <v>272</v>
      </c>
      <c r="AI111" s="279" t="s">
        <v>272</v>
      </c>
      <c r="AJ111" s="279" t="s">
        <v>272</v>
      </c>
      <c r="AK111" s="279" t="s">
        <v>272</v>
      </c>
      <c r="AL111" s="279" t="s">
        <v>272</v>
      </c>
      <c r="AM111" s="279" t="s">
        <v>272</v>
      </c>
      <c r="AN111" s="279" t="s">
        <v>272</v>
      </c>
      <c r="AO111" s="279" t="s">
        <v>272</v>
      </c>
      <c r="AP111" s="279" t="s">
        <v>272</v>
      </c>
      <c r="AQ111" s="279" t="s">
        <v>272</v>
      </c>
      <c r="AR111" s="279" t="s">
        <v>272</v>
      </c>
      <c r="AS111" s="279" t="s">
        <v>272</v>
      </c>
      <c r="AT111" s="279" t="s">
        <v>272</v>
      </c>
      <c r="AU111" s="279" t="s">
        <v>272</v>
      </c>
      <c r="AV111" s="279" t="s">
        <v>272</v>
      </c>
      <c r="AW111" s="279" t="s">
        <v>272</v>
      </c>
      <c r="AX111" s="279" t="s">
        <v>272</v>
      </c>
      <c r="AY111" s="279" t="s">
        <v>272</v>
      </c>
      <c r="AZ111" s="279" t="s">
        <v>272</v>
      </c>
      <c r="BA111" s="279" t="s">
        <v>272</v>
      </c>
      <c r="BB111" s="580"/>
      <c r="BC111" s="222" t="e">
        <f t="shared" si="61"/>
        <v>#VALUE!</v>
      </c>
    </row>
    <row r="112" spans="1:55" ht="21" customHeight="1" x14ac:dyDescent="0.25">
      <c r="A112" s="581"/>
      <c r="B112" s="582"/>
      <c r="C112" s="583"/>
      <c r="D112" s="101" t="s">
        <v>43</v>
      </c>
      <c r="E112" s="259">
        <f>E89</f>
        <v>148594.5931</v>
      </c>
      <c r="F112" s="259">
        <f>F89</f>
        <v>78087</v>
      </c>
      <c r="G112" s="419">
        <f t="shared" si="64"/>
        <v>0.52550364297205376</v>
      </c>
      <c r="H112" s="458" t="s">
        <v>272</v>
      </c>
      <c r="I112" s="458" t="s">
        <v>272</v>
      </c>
      <c r="J112" s="427" t="s">
        <v>272</v>
      </c>
      <c r="K112" s="458" t="s">
        <v>272</v>
      </c>
      <c r="L112" s="458" t="s">
        <v>272</v>
      </c>
      <c r="M112" s="281" t="s">
        <v>272</v>
      </c>
      <c r="N112" s="458" t="s">
        <v>272</v>
      </c>
      <c r="O112" s="458" t="s">
        <v>272</v>
      </c>
      <c r="P112" s="281" t="s">
        <v>272</v>
      </c>
      <c r="Q112" s="458" t="s">
        <v>272</v>
      </c>
      <c r="R112" s="458" t="s">
        <v>272</v>
      </c>
      <c r="S112" s="281" t="s">
        <v>272</v>
      </c>
      <c r="T112" s="458" t="s">
        <v>272</v>
      </c>
      <c r="U112" s="458" t="s">
        <v>272</v>
      </c>
      <c r="V112" s="279" t="s">
        <v>272</v>
      </c>
      <c r="W112" s="404" t="s">
        <v>272</v>
      </c>
      <c r="X112" s="404" t="s">
        <v>272</v>
      </c>
      <c r="Y112" s="279" t="s">
        <v>272</v>
      </c>
      <c r="Z112" s="279" t="s">
        <v>272</v>
      </c>
      <c r="AA112" s="279" t="s">
        <v>272</v>
      </c>
      <c r="AB112" s="279" t="s">
        <v>272</v>
      </c>
      <c r="AC112" s="279" t="s">
        <v>272</v>
      </c>
      <c r="AD112" s="279" t="s">
        <v>272</v>
      </c>
      <c r="AE112" s="279" t="s">
        <v>272</v>
      </c>
      <c r="AF112" s="279" t="s">
        <v>272</v>
      </c>
      <c r="AG112" s="279" t="s">
        <v>272</v>
      </c>
      <c r="AH112" s="279" t="s">
        <v>272</v>
      </c>
      <c r="AI112" s="279" t="s">
        <v>272</v>
      </c>
      <c r="AJ112" s="279" t="s">
        <v>272</v>
      </c>
      <c r="AK112" s="279" t="s">
        <v>272</v>
      </c>
      <c r="AL112" s="279" t="s">
        <v>272</v>
      </c>
      <c r="AM112" s="279" t="s">
        <v>272</v>
      </c>
      <c r="AN112" s="279" t="s">
        <v>272</v>
      </c>
      <c r="AO112" s="279" t="s">
        <v>272</v>
      </c>
      <c r="AP112" s="279" t="s">
        <v>272</v>
      </c>
      <c r="AQ112" s="279" t="s">
        <v>272</v>
      </c>
      <c r="AR112" s="279" t="s">
        <v>272</v>
      </c>
      <c r="AS112" s="279" t="s">
        <v>272</v>
      </c>
      <c r="AT112" s="279" t="s">
        <v>272</v>
      </c>
      <c r="AU112" s="279" t="s">
        <v>272</v>
      </c>
      <c r="AV112" s="279" t="s">
        <v>272</v>
      </c>
      <c r="AW112" s="279" t="s">
        <v>272</v>
      </c>
      <c r="AX112" s="279" t="s">
        <v>272</v>
      </c>
      <c r="AY112" s="279" t="s">
        <v>272</v>
      </c>
      <c r="AZ112" s="279" t="s">
        <v>272</v>
      </c>
      <c r="BA112" s="279" t="s">
        <v>272</v>
      </c>
      <c r="BB112" s="580"/>
      <c r="BC112" s="222" t="e">
        <f t="shared" si="61"/>
        <v>#VALUE!</v>
      </c>
    </row>
    <row r="113" spans="1:55" ht="28.9" customHeight="1" x14ac:dyDescent="0.25">
      <c r="A113" s="581"/>
      <c r="B113" s="582"/>
      <c r="C113" s="583"/>
      <c r="D113" s="276" t="s">
        <v>267</v>
      </c>
      <c r="E113" s="259">
        <f>E90</f>
        <v>8027</v>
      </c>
      <c r="F113" s="259">
        <f>F90</f>
        <v>2616.72469</v>
      </c>
      <c r="G113" s="419">
        <f t="shared" si="64"/>
        <v>0.32599036875545034</v>
      </c>
      <c r="H113" s="458" t="s">
        <v>272</v>
      </c>
      <c r="I113" s="458" t="s">
        <v>272</v>
      </c>
      <c r="J113" s="427" t="s">
        <v>272</v>
      </c>
      <c r="K113" s="458" t="s">
        <v>272</v>
      </c>
      <c r="L113" s="458" t="s">
        <v>272</v>
      </c>
      <c r="M113" s="281" t="s">
        <v>272</v>
      </c>
      <c r="N113" s="458" t="s">
        <v>272</v>
      </c>
      <c r="O113" s="458" t="s">
        <v>272</v>
      </c>
      <c r="P113" s="281" t="s">
        <v>272</v>
      </c>
      <c r="Q113" s="458" t="s">
        <v>272</v>
      </c>
      <c r="R113" s="458" t="s">
        <v>272</v>
      </c>
      <c r="S113" s="281" t="s">
        <v>272</v>
      </c>
      <c r="T113" s="458" t="s">
        <v>272</v>
      </c>
      <c r="U113" s="458" t="s">
        <v>272</v>
      </c>
      <c r="V113" s="279" t="s">
        <v>272</v>
      </c>
      <c r="W113" s="404" t="s">
        <v>272</v>
      </c>
      <c r="X113" s="404" t="s">
        <v>272</v>
      </c>
      <c r="Y113" s="279" t="s">
        <v>272</v>
      </c>
      <c r="Z113" s="279" t="s">
        <v>272</v>
      </c>
      <c r="AA113" s="279" t="s">
        <v>272</v>
      </c>
      <c r="AB113" s="279" t="s">
        <v>272</v>
      </c>
      <c r="AC113" s="279" t="s">
        <v>272</v>
      </c>
      <c r="AD113" s="279" t="s">
        <v>272</v>
      </c>
      <c r="AE113" s="279" t="s">
        <v>272</v>
      </c>
      <c r="AF113" s="279" t="s">
        <v>272</v>
      </c>
      <c r="AG113" s="279" t="s">
        <v>272</v>
      </c>
      <c r="AH113" s="279" t="s">
        <v>272</v>
      </c>
      <c r="AI113" s="279" t="s">
        <v>272</v>
      </c>
      <c r="AJ113" s="279" t="s">
        <v>272</v>
      </c>
      <c r="AK113" s="279" t="s">
        <v>272</v>
      </c>
      <c r="AL113" s="279" t="s">
        <v>272</v>
      </c>
      <c r="AM113" s="279" t="s">
        <v>272</v>
      </c>
      <c r="AN113" s="279" t="s">
        <v>272</v>
      </c>
      <c r="AO113" s="279" t="s">
        <v>272</v>
      </c>
      <c r="AP113" s="279" t="s">
        <v>272</v>
      </c>
      <c r="AQ113" s="279" t="s">
        <v>272</v>
      </c>
      <c r="AR113" s="279" t="s">
        <v>272</v>
      </c>
      <c r="AS113" s="279" t="s">
        <v>272</v>
      </c>
      <c r="AT113" s="279" t="s">
        <v>272</v>
      </c>
      <c r="AU113" s="279" t="s">
        <v>272</v>
      </c>
      <c r="AV113" s="279" t="s">
        <v>272</v>
      </c>
      <c r="AW113" s="279" t="s">
        <v>272</v>
      </c>
      <c r="AX113" s="279" t="s">
        <v>272</v>
      </c>
      <c r="AY113" s="279" t="s">
        <v>272</v>
      </c>
      <c r="AZ113" s="279" t="s">
        <v>272</v>
      </c>
      <c r="BA113" s="279" t="s">
        <v>272</v>
      </c>
      <c r="BB113" s="580"/>
      <c r="BC113" s="222" t="e">
        <f t="shared" si="61"/>
        <v>#VALUE!</v>
      </c>
    </row>
    <row r="114" spans="1:55" ht="28.9" customHeight="1" x14ac:dyDescent="0.25">
      <c r="A114" s="584" t="s">
        <v>366</v>
      </c>
      <c r="B114" s="679" t="s">
        <v>353</v>
      </c>
      <c r="C114" s="679"/>
      <c r="D114" s="330" t="s">
        <v>41</v>
      </c>
      <c r="E114" s="219">
        <f>E115+E116</f>
        <v>6683.4737999999998</v>
      </c>
      <c r="F114" s="219">
        <f t="shared" ref="F114:BA114" si="67">F115+F116</f>
        <v>2858.6887999999999</v>
      </c>
      <c r="G114" s="428">
        <f>SUM(F114/E114)</f>
        <v>0.42772499534598313</v>
      </c>
      <c r="H114" s="219">
        <f t="shared" si="67"/>
        <v>0</v>
      </c>
      <c r="I114" s="219">
        <f t="shared" si="67"/>
        <v>0</v>
      </c>
      <c r="J114" s="428">
        <f t="shared" si="67"/>
        <v>0</v>
      </c>
      <c r="K114" s="219">
        <f t="shared" si="67"/>
        <v>0</v>
      </c>
      <c r="L114" s="219">
        <f t="shared" si="67"/>
        <v>0</v>
      </c>
      <c r="M114" s="296">
        <f t="shared" si="67"/>
        <v>0</v>
      </c>
      <c r="N114" s="219">
        <f t="shared" si="67"/>
        <v>212.93399999999997</v>
      </c>
      <c r="O114" s="219">
        <f t="shared" si="67"/>
        <v>212.93399999999997</v>
      </c>
      <c r="P114" s="296">
        <f t="shared" si="67"/>
        <v>0</v>
      </c>
      <c r="Q114" s="219">
        <f t="shared" si="67"/>
        <v>632.29579999999999</v>
      </c>
      <c r="R114" s="219">
        <f t="shared" si="67"/>
        <v>632.29579999999999</v>
      </c>
      <c r="S114" s="296">
        <f t="shared" si="67"/>
        <v>0</v>
      </c>
      <c r="T114" s="219">
        <f>T115+T116</f>
        <v>466.76300000000003</v>
      </c>
      <c r="U114" s="219">
        <f t="shared" si="67"/>
        <v>466.76300000000003</v>
      </c>
      <c r="V114" s="219">
        <f t="shared" si="67"/>
        <v>2</v>
      </c>
      <c r="W114" s="403">
        <f t="shared" si="67"/>
        <v>1246.6959999999999</v>
      </c>
      <c r="X114" s="403">
        <f t="shared" si="67"/>
        <v>1246.6959999999999</v>
      </c>
      <c r="Y114" s="219">
        <f t="shared" si="67"/>
        <v>2</v>
      </c>
      <c r="Z114" s="219">
        <f t="shared" si="67"/>
        <v>1442.9099999999999</v>
      </c>
      <c r="AA114" s="219">
        <f t="shared" si="67"/>
        <v>0</v>
      </c>
      <c r="AB114" s="219">
        <f t="shared" si="67"/>
        <v>0</v>
      </c>
      <c r="AC114" s="219">
        <f t="shared" si="67"/>
        <v>0</v>
      </c>
      <c r="AD114" s="219">
        <f t="shared" si="67"/>
        <v>0</v>
      </c>
      <c r="AE114" s="219">
        <f t="shared" si="67"/>
        <v>1200</v>
      </c>
      <c r="AF114" s="219">
        <f t="shared" si="67"/>
        <v>0</v>
      </c>
      <c r="AG114" s="219">
        <f t="shared" si="67"/>
        <v>0</v>
      </c>
      <c r="AH114" s="219">
        <f t="shared" si="67"/>
        <v>0</v>
      </c>
      <c r="AI114" s="219">
        <f t="shared" si="67"/>
        <v>0</v>
      </c>
      <c r="AJ114" s="219">
        <f t="shared" si="67"/>
        <v>0</v>
      </c>
      <c r="AK114" s="219">
        <f t="shared" si="67"/>
        <v>0</v>
      </c>
      <c r="AL114" s="219">
        <f t="shared" si="67"/>
        <v>0</v>
      </c>
      <c r="AM114" s="219">
        <f t="shared" si="67"/>
        <v>0</v>
      </c>
      <c r="AN114" s="219">
        <f t="shared" si="67"/>
        <v>0</v>
      </c>
      <c r="AO114" s="219">
        <f t="shared" si="67"/>
        <v>0</v>
      </c>
      <c r="AP114" s="219">
        <f t="shared" si="67"/>
        <v>0</v>
      </c>
      <c r="AQ114" s="219">
        <f t="shared" si="67"/>
        <v>0</v>
      </c>
      <c r="AR114" s="219">
        <f t="shared" si="67"/>
        <v>0</v>
      </c>
      <c r="AS114" s="219">
        <f t="shared" si="67"/>
        <v>0</v>
      </c>
      <c r="AT114" s="219">
        <f t="shared" si="67"/>
        <v>0</v>
      </c>
      <c r="AU114" s="219">
        <f t="shared" si="67"/>
        <v>0</v>
      </c>
      <c r="AV114" s="219">
        <f t="shared" si="67"/>
        <v>0</v>
      </c>
      <c r="AW114" s="219">
        <f t="shared" si="67"/>
        <v>0</v>
      </c>
      <c r="AX114" s="219">
        <f t="shared" si="67"/>
        <v>0</v>
      </c>
      <c r="AY114" s="219">
        <f t="shared" si="67"/>
        <v>0</v>
      </c>
      <c r="AZ114" s="219">
        <f t="shared" si="67"/>
        <v>0</v>
      </c>
      <c r="BA114" s="219">
        <f t="shared" si="67"/>
        <v>0</v>
      </c>
      <c r="BB114" s="342"/>
      <c r="BC114" s="222"/>
    </row>
    <row r="115" spans="1:55" ht="34.5" customHeight="1" x14ac:dyDescent="0.25">
      <c r="A115" s="585"/>
      <c r="B115" s="680"/>
      <c r="C115" s="680"/>
      <c r="D115" s="106" t="s">
        <v>2</v>
      </c>
      <c r="E115" s="224">
        <f>E119+E123+E126</f>
        <v>5406.7975999999999</v>
      </c>
      <c r="F115" s="224">
        <f>F119+F123+F126</f>
        <v>2346.9476</v>
      </c>
      <c r="G115" s="428">
        <f t="shared" ref="G115:G123" si="68">SUM(F115/E115)</f>
        <v>0.43407350776363446</v>
      </c>
      <c r="H115" s="224">
        <f t="shared" ref="H115:BA115" si="69">H119</f>
        <v>0</v>
      </c>
      <c r="I115" s="224">
        <f t="shared" si="69"/>
        <v>0</v>
      </c>
      <c r="J115" s="429">
        <f t="shared" si="69"/>
        <v>0</v>
      </c>
      <c r="K115" s="224">
        <f t="shared" si="69"/>
        <v>0</v>
      </c>
      <c r="L115" s="224">
        <f t="shared" si="69"/>
        <v>0</v>
      </c>
      <c r="M115" s="297">
        <f t="shared" si="69"/>
        <v>0</v>
      </c>
      <c r="N115" s="224">
        <f t="shared" si="69"/>
        <v>170.34719999999999</v>
      </c>
      <c r="O115" s="224">
        <f t="shared" si="69"/>
        <v>170.34719999999999</v>
      </c>
      <c r="P115" s="297">
        <f t="shared" si="69"/>
        <v>0</v>
      </c>
      <c r="Q115" s="224">
        <f t="shared" si="69"/>
        <v>505.83920000000001</v>
      </c>
      <c r="R115" s="224">
        <f t="shared" si="69"/>
        <v>505.83920000000001</v>
      </c>
      <c r="S115" s="297">
        <f t="shared" si="69"/>
        <v>0</v>
      </c>
      <c r="T115" s="224">
        <f>T119+T123</f>
        <v>329.57240000000002</v>
      </c>
      <c r="U115" s="224">
        <f t="shared" si="69"/>
        <v>329.57240000000002</v>
      </c>
      <c r="V115" s="224">
        <f t="shared" si="69"/>
        <v>1</v>
      </c>
      <c r="W115" s="396">
        <f t="shared" si="69"/>
        <v>1041.1887999999999</v>
      </c>
      <c r="X115" s="396">
        <f t="shared" si="69"/>
        <v>1041.1887999999999</v>
      </c>
      <c r="Y115" s="224">
        <f t="shared" si="69"/>
        <v>1</v>
      </c>
      <c r="Z115" s="224">
        <f t="shared" si="69"/>
        <v>1114.3499999999999</v>
      </c>
      <c r="AA115" s="224">
        <f t="shared" si="69"/>
        <v>0</v>
      </c>
      <c r="AB115" s="224">
        <f t="shared" si="69"/>
        <v>0</v>
      </c>
      <c r="AC115" s="224">
        <f t="shared" si="69"/>
        <v>0</v>
      </c>
      <c r="AD115" s="224">
        <f t="shared" si="69"/>
        <v>0</v>
      </c>
      <c r="AE115" s="224">
        <f t="shared" si="69"/>
        <v>1000</v>
      </c>
      <c r="AF115" s="224">
        <f t="shared" si="69"/>
        <v>0</v>
      </c>
      <c r="AG115" s="224">
        <f t="shared" si="69"/>
        <v>0</v>
      </c>
      <c r="AH115" s="224">
        <f t="shared" si="69"/>
        <v>0</v>
      </c>
      <c r="AI115" s="224">
        <f t="shared" si="69"/>
        <v>0</v>
      </c>
      <c r="AJ115" s="224">
        <f t="shared" si="69"/>
        <v>0</v>
      </c>
      <c r="AK115" s="224">
        <f t="shared" si="69"/>
        <v>0</v>
      </c>
      <c r="AL115" s="224">
        <f t="shared" si="69"/>
        <v>0</v>
      </c>
      <c r="AM115" s="224">
        <f t="shared" si="69"/>
        <v>0</v>
      </c>
      <c r="AN115" s="224">
        <f t="shared" si="69"/>
        <v>0</v>
      </c>
      <c r="AO115" s="224">
        <f t="shared" si="69"/>
        <v>0</v>
      </c>
      <c r="AP115" s="224">
        <f t="shared" si="69"/>
        <v>0</v>
      </c>
      <c r="AQ115" s="224">
        <f t="shared" si="69"/>
        <v>0</v>
      </c>
      <c r="AR115" s="224">
        <f t="shared" si="69"/>
        <v>0</v>
      </c>
      <c r="AS115" s="224">
        <f t="shared" si="69"/>
        <v>0</v>
      </c>
      <c r="AT115" s="224">
        <f t="shared" si="69"/>
        <v>0</v>
      </c>
      <c r="AU115" s="224">
        <f t="shared" si="69"/>
        <v>0</v>
      </c>
      <c r="AV115" s="224">
        <f t="shared" si="69"/>
        <v>0</v>
      </c>
      <c r="AW115" s="224">
        <f t="shared" si="69"/>
        <v>0</v>
      </c>
      <c r="AX115" s="224">
        <f t="shared" si="69"/>
        <v>0</v>
      </c>
      <c r="AY115" s="224">
        <f t="shared" si="69"/>
        <v>0</v>
      </c>
      <c r="AZ115" s="224">
        <f t="shared" si="69"/>
        <v>0</v>
      </c>
      <c r="BA115" s="224">
        <f t="shared" si="69"/>
        <v>0</v>
      </c>
      <c r="BB115" s="342"/>
      <c r="BC115" s="222"/>
    </row>
    <row r="116" spans="1:55" ht="28.9" customHeight="1" x14ac:dyDescent="0.25">
      <c r="A116" s="683"/>
      <c r="B116" s="684"/>
      <c r="C116" s="683"/>
      <c r="D116" s="108" t="s">
        <v>43</v>
      </c>
      <c r="E116" s="224">
        <f>E120+E124+E127</f>
        <v>1276.6761999999999</v>
      </c>
      <c r="F116" s="224">
        <f>F120+F124+F127</f>
        <v>511.74119999999999</v>
      </c>
      <c r="G116" s="428">
        <f t="shared" si="68"/>
        <v>0.40083867781039551</v>
      </c>
      <c r="H116" s="224">
        <f>H120</f>
        <v>0</v>
      </c>
      <c r="I116" s="224">
        <f t="shared" ref="I116:BA116" si="70">I120</f>
        <v>0</v>
      </c>
      <c r="J116" s="429">
        <f t="shared" si="70"/>
        <v>0</v>
      </c>
      <c r="K116" s="224">
        <f t="shared" si="70"/>
        <v>0</v>
      </c>
      <c r="L116" s="224">
        <f t="shared" si="70"/>
        <v>0</v>
      </c>
      <c r="M116" s="297">
        <f t="shared" si="70"/>
        <v>0</v>
      </c>
      <c r="N116" s="224">
        <f t="shared" si="70"/>
        <v>42.586799999999997</v>
      </c>
      <c r="O116" s="224">
        <f t="shared" si="70"/>
        <v>42.586799999999997</v>
      </c>
      <c r="P116" s="297">
        <f t="shared" si="70"/>
        <v>0</v>
      </c>
      <c r="Q116" s="224">
        <f t="shared" si="70"/>
        <v>126.45659999999999</v>
      </c>
      <c r="R116" s="224">
        <f>R120</f>
        <v>126.45659999999999</v>
      </c>
      <c r="S116" s="297">
        <f t="shared" si="70"/>
        <v>0</v>
      </c>
      <c r="T116" s="224">
        <f>T120+T124</f>
        <v>137.19059999999999</v>
      </c>
      <c r="U116" s="224">
        <f t="shared" si="70"/>
        <v>137.19059999999999</v>
      </c>
      <c r="V116" s="224">
        <f t="shared" si="70"/>
        <v>1</v>
      </c>
      <c r="W116" s="396">
        <f t="shared" si="70"/>
        <v>205.50720000000001</v>
      </c>
      <c r="X116" s="396">
        <f t="shared" si="70"/>
        <v>205.50720000000001</v>
      </c>
      <c r="Y116" s="224">
        <f t="shared" si="70"/>
        <v>1</v>
      </c>
      <c r="Z116" s="224">
        <f t="shared" si="70"/>
        <v>328.56</v>
      </c>
      <c r="AA116" s="224">
        <f t="shared" si="70"/>
        <v>0</v>
      </c>
      <c r="AB116" s="224">
        <f t="shared" si="70"/>
        <v>0</v>
      </c>
      <c r="AC116" s="224">
        <f t="shared" si="70"/>
        <v>0</v>
      </c>
      <c r="AD116" s="224">
        <f t="shared" si="70"/>
        <v>0</v>
      </c>
      <c r="AE116" s="224">
        <f t="shared" si="70"/>
        <v>200</v>
      </c>
      <c r="AF116" s="224">
        <f t="shared" si="70"/>
        <v>0</v>
      </c>
      <c r="AG116" s="224">
        <f t="shared" si="70"/>
        <v>0</v>
      </c>
      <c r="AH116" s="224">
        <f t="shared" si="70"/>
        <v>0</v>
      </c>
      <c r="AI116" s="224">
        <f t="shared" si="70"/>
        <v>0</v>
      </c>
      <c r="AJ116" s="224">
        <f t="shared" si="70"/>
        <v>0</v>
      </c>
      <c r="AK116" s="224">
        <f t="shared" si="70"/>
        <v>0</v>
      </c>
      <c r="AL116" s="224">
        <f t="shared" si="70"/>
        <v>0</v>
      </c>
      <c r="AM116" s="224">
        <f t="shared" si="70"/>
        <v>0</v>
      </c>
      <c r="AN116" s="224">
        <f t="shared" si="70"/>
        <v>0</v>
      </c>
      <c r="AO116" s="224">
        <f t="shared" si="70"/>
        <v>0</v>
      </c>
      <c r="AP116" s="224">
        <f t="shared" si="70"/>
        <v>0</v>
      </c>
      <c r="AQ116" s="224">
        <f t="shared" si="70"/>
        <v>0</v>
      </c>
      <c r="AR116" s="224">
        <f t="shared" si="70"/>
        <v>0</v>
      </c>
      <c r="AS116" s="224">
        <f t="shared" si="70"/>
        <v>0</v>
      </c>
      <c r="AT116" s="224">
        <f t="shared" si="70"/>
        <v>0</v>
      </c>
      <c r="AU116" s="224">
        <f t="shared" si="70"/>
        <v>0</v>
      </c>
      <c r="AV116" s="224">
        <f t="shared" si="70"/>
        <v>0</v>
      </c>
      <c r="AW116" s="224">
        <f t="shared" si="70"/>
        <v>0</v>
      </c>
      <c r="AX116" s="224">
        <f t="shared" si="70"/>
        <v>0</v>
      </c>
      <c r="AY116" s="224">
        <f t="shared" si="70"/>
        <v>0</v>
      </c>
      <c r="AZ116" s="224">
        <f t="shared" si="70"/>
        <v>0</v>
      </c>
      <c r="BA116" s="224">
        <f t="shared" si="70"/>
        <v>0</v>
      </c>
      <c r="BB116" s="342"/>
      <c r="BC116" s="222"/>
    </row>
    <row r="117" spans="1:55" ht="36.75" customHeight="1" x14ac:dyDescent="0.25">
      <c r="A117" s="569" t="s">
        <v>296</v>
      </c>
      <c r="B117" s="572" t="s">
        <v>368</v>
      </c>
      <c r="C117" s="572"/>
      <c r="D117" s="310" t="s">
        <v>41</v>
      </c>
      <c r="E117" s="259">
        <f>E119+E120</f>
        <v>5201.5987999999998</v>
      </c>
      <c r="F117" s="259">
        <f>F119+F120</f>
        <v>2558.6887999999999</v>
      </c>
      <c r="G117" s="444">
        <f t="shared" si="68"/>
        <v>0.49190429680966552</v>
      </c>
      <c r="H117" s="335">
        <f t="shared" ref="H117:BA117" si="71">H119+H120</f>
        <v>0</v>
      </c>
      <c r="I117" s="335">
        <f t="shared" si="71"/>
        <v>0</v>
      </c>
      <c r="J117" s="425">
        <f t="shared" si="71"/>
        <v>0</v>
      </c>
      <c r="K117" s="335">
        <f t="shared" si="71"/>
        <v>0</v>
      </c>
      <c r="L117" s="335">
        <f t="shared" si="71"/>
        <v>0</v>
      </c>
      <c r="M117" s="260">
        <f t="shared" si="71"/>
        <v>0</v>
      </c>
      <c r="N117" s="335">
        <f t="shared" si="71"/>
        <v>212.93399999999997</v>
      </c>
      <c r="O117" s="335">
        <f t="shared" si="71"/>
        <v>212.93399999999997</v>
      </c>
      <c r="P117" s="260">
        <f t="shared" si="71"/>
        <v>0</v>
      </c>
      <c r="Q117" s="335">
        <f t="shared" si="71"/>
        <v>632.29579999999999</v>
      </c>
      <c r="R117" s="335">
        <f t="shared" si="71"/>
        <v>632.29579999999999</v>
      </c>
      <c r="S117" s="260">
        <f t="shared" si="71"/>
        <v>0</v>
      </c>
      <c r="T117" s="335">
        <f>T119+T120</f>
        <v>466.76300000000003</v>
      </c>
      <c r="U117" s="335">
        <f t="shared" si="71"/>
        <v>466.76300000000003</v>
      </c>
      <c r="V117" s="444">
        <f t="shared" ref="V117" si="72">SUM(U117/T117)</f>
        <v>1</v>
      </c>
      <c r="W117" s="403">
        <f t="shared" si="71"/>
        <v>1246.6959999999999</v>
      </c>
      <c r="X117" s="403">
        <f t="shared" si="71"/>
        <v>1246.6959999999999</v>
      </c>
      <c r="Y117" s="444">
        <f t="shared" ref="Y117" si="73">SUM(X117/W117)</f>
        <v>1</v>
      </c>
      <c r="Z117" s="259">
        <f t="shared" si="71"/>
        <v>1442.9099999999999</v>
      </c>
      <c r="AA117" s="259">
        <f t="shared" si="71"/>
        <v>0</v>
      </c>
      <c r="AB117" s="259">
        <f t="shared" si="71"/>
        <v>0</v>
      </c>
      <c r="AC117" s="259">
        <f t="shared" si="71"/>
        <v>0</v>
      </c>
      <c r="AD117" s="259">
        <f t="shared" si="71"/>
        <v>0</v>
      </c>
      <c r="AE117" s="259">
        <f t="shared" si="71"/>
        <v>1200</v>
      </c>
      <c r="AF117" s="259">
        <f t="shared" si="71"/>
        <v>0</v>
      </c>
      <c r="AG117" s="259">
        <f t="shared" si="71"/>
        <v>0</v>
      </c>
      <c r="AH117" s="259">
        <f t="shared" si="71"/>
        <v>0</v>
      </c>
      <c r="AI117" s="259">
        <f t="shared" si="71"/>
        <v>0</v>
      </c>
      <c r="AJ117" s="259">
        <f t="shared" si="71"/>
        <v>0</v>
      </c>
      <c r="AK117" s="259">
        <f t="shared" si="71"/>
        <v>0</v>
      </c>
      <c r="AL117" s="259">
        <f t="shared" si="71"/>
        <v>0</v>
      </c>
      <c r="AM117" s="259">
        <f t="shared" si="71"/>
        <v>0</v>
      </c>
      <c r="AN117" s="259">
        <f t="shared" si="71"/>
        <v>0</v>
      </c>
      <c r="AO117" s="259">
        <f t="shared" si="71"/>
        <v>0</v>
      </c>
      <c r="AP117" s="259">
        <f t="shared" si="71"/>
        <v>0</v>
      </c>
      <c r="AQ117" s="259">
        <f t="shared" si="71"/>
        <v>0</v>
      </c>
      <c r="AR117" s="259">
        <f t="shared" si="71"/>
        <v>0</v>
      </c>
      <c r="AS117" s="259">
        <f t="shared" si="71"/>
        <v>0</v>
      </c>
      <c r="AT117" s="259">
        <f t="shared" si="71"/>
        <v>0</v>
      </c>
      <c r="AU117" s="259">
        <f t="shared" si="71"/>
        <v>0</v>
      </c>
      <c r="AV117" s="259">
        <f t="shared" si="71"/>
        <v>0</v>
      </c>
      <c r="AW117" s="259">
        <f t="shared" si="71"/>
        <v>0</v>
      </c>
      <c r="AX117" s="259">
        <f t="shared" si="71"/>
        <v>0</v>
      </c>
      <c r="AY117" s="259">
        <f t="shared" si="71"/>
        <v>0</v>
      </c>
      <c r="AZ117" s="259">
        <f t="shared" si="71"/>
        <v>0</v>
      </c>
      <c r="BA117" s="259">
        <f t="shared" si="71"/>
        <v>0</v>
      </c>
      <c r="BB117" s="342"/>
      <c r="BC117" s="222">
        <f t="shared" si="61"/>
        <v>5201.5987999999998</v>
      </c>
    </row>
    <row r="118" spans="1:55" ht="36.75" hidden="1" customHeight="1" x14ac:dyDescent="0.25">
      <c r="A118" s="570"/>
      <c r="B118" s="573"/>
      <c r="C118" s="573"/>
      <c r="D118" s="100" t="s">
        <v>37</v>
      </c>
      <c r="E118" s="259">
        <f t="shared" ref="E118:E121" si="74">H118+K118+N118+Q118+T118+W118+Z118+AE118+AJ118+AO118+AT118+AY118</f>
        <v>0</v>
      </c>
      <c r="F118" s="290"/>
      <c r="G118" s="444" t="e">
        <f t="shared" si="68"/>
        <v>#DIV/0!</v>
      </c>
      <c r="H118" s="464"/>
      <c r="I118" s="464"/>
      <c r="J118" s="435"/>
      <c r="K118" s="464"/>
      <c r="L118" s="464"/>
      <c r="M118" s="347"/>
      <c r="N118" s="492"/>
      <c r="O118" s="492"/>
      <c r="P118" s="348"/>
      <c r="Q118" s="492"/>
      <c r="R118" s="492"/>
      <c r="S118" s="347"/>
      <c r="T118" s="492"/>
      <c r="U118" s="508"/>
      <c r="V118" s="347"/>
      <c r="W118" s="474"/>
      <c r="X118" s="474"/>
      <c r="Y118" s="347"/>
      <c r="Z118" s="290"/>
      <c r="AA118" s="350"/>
      <c r="AB118" s="351"/>
      <c r="AC118" s="352"/>
      <c r="AD118" s="348"/>
      <c r="AE118" s="290"/>
      <c r="AF118" s="350"/>
      <c r="AG118" s="351"/>
      <c r="AH118" s="352"/>
      <c r="AI118" s="348"/>
      <c r="AJ118" s="290"/>
      <c r="AK118" s="350"/>
      <c r="AL118" s="351"/>
      <c r="AM118" s="352"/>
      <c r="AN118" s="348"/>
      <c r="AO118" s="290"/>
      <c r="AP118" s="350"/>
      <c r="AQ118" s="351"/>
      <c r="AR118" s="352"/>
      <c r="AS118" s="348"/>
      <c r="AT118" s="290"/>
      <c r="AU118" s="349"/>
      <c r="AV118" s="348"/>
      <c r="AW118" s="352"/>
      <c r="AX118" s="348"/>
      <c r="AY118" s="346"/>
      <c r="AZ118" s="352"/>
      <c r="BA118" s="348"/>
      <c r="BB118" s="342"/>
      <c r="BC118" s="222">
        <f t="shared" si="61"/>
        <v>0</v>
      </c>
    </row>
    <row r="119" spans="1:55" ht="36.75" customHeight="1" x14ac:dyDescent="0.25">
      <c r="A119" s="570"/>
      <c r="B119" s="573"/>
      <c r="C119" s="573"/>
      <c r="D119" s="100" t="s">
        <v>2</v>
      </c>
      <c r="E119" s="259">
        <f>T119+W119+Z119+AE119+N119+Q119</f>
        <v>4161.2975999999999</v>
      </c>
      <c r="F119" s="259">
        <f>U119+X119+AA119+AF119+O119+R119</f>
        <v>2046.9476</v>
      </c>
      <c r="G119" s="444">
        <f t="shared" si="68"/>
        <v>0.49190127617885343</v>
      </c>
      <c r="H119" s="465">
        <v>0</v>
      </c>
      <c r="I119" s="465">
        <v>0</v>
      </c>
      <c r="J119" s="422">
        <v>0</v>
      </c>
      <c r="K119" s="465">
        <v>0</v>
      </c>
      <c r="L119" s="465">
        <v>0</v>
      </c>
      <c r="M119" s="247">
        <v>0</v>
      </c>
      <c r="N119" s="493">
        <v>170.34719999999999</v>
      </c>
      <c r="O119" s="493">
        <v>170.34719999999999</v>
      </c>
      <c r="P119" s="348"/>
      <c r="Q119" s="493">
        <v>505.83920000000001</v>
      </c>
      <c r="R119" s="493">
        <v>505.83920000000001</v>
      </c>
      <c r="S119" s="347"/>
      <c r="T119" s="464">
        <v>329.57240000000002</v>
      </c>
      <c r="U119" s="464">
        <v>329.57240000000002</v>
      </c>
      <c r="V119" s="442">
        <f t="shared" ref="V119:V120" si="75">SUM(U119/T119)</f>
        <v>1</v>
      </c>
      <c r="W119" s="489">
        <v>1041.1887999999999</v>
      </c>
      <c r="X119" s="489">
        <v>1041.1887999999999</v>
      </c>
      <c r="Y119" s="442">
        <f t="shared" ref="Y119:Y120" si="76">SUM(X119/W119)</f>
        <v>1</v>
      </c>
      <c r="Z119" s="371">
        <v>1114.3499999999999</v>
      </c>
      <c r="AA119" s="480"/>
      <c r="AB119" s="481"/>
      <c r="AC119" s="482"/>
      <c r="AD119" s="309"/>
      <c r="AE119" s="371">
        <v>1000</v>
      </c>
      <c r="AF119" s="350"/>
      <c r="AG119" s="351"/>
      <c r="AH119" s="352"/>
      <c r="AI119" s="348"/>
      <c r="AJ119" s="290"/>
      <c r="AK119" s="350"/>
      <c r="AL119" s="351"/>
      <c r="AM119" s="352"/>
      <c r="AN119" s="348"/>
      <c r="AO119" s="290"/>
      <c r="AP119" s="350"/>
      <c r="AQ119" s="351"/>
      <c r="AR119" s="352"/>
      <c r="AS119" s="348"/>
      <c r="AT119" s="290"/>
      <c r="AU119" s="349"/>
      <c r="AV119" s="348"/>
      <c r="AW119" s="352"/>
      <c r="AX119" s="348"/>
      <c r="AY119" s="346"/>
      <c r="AZ119" s="352"/>
      <c r="BA119" s="348"/>
      <c r="BB119" s="342"/>
      <c r="BC119" s="222">
        <f t="shared" si="61"/>
        <v>4161.2975999999999</v>
      </c>
    </row>
    <row r="120" spans="1:55" ht="36.75" customHeight="1" x14ac:dyDescent="0.25">
      <c r="A120" s="571"/>
      <c r="B120" s="608"/>
      <c r="C120" s="608"/>
      <c r="D120" s="101" t="s">
        <v>43</v>
      </c>
      <c r="E120" s="259">
        <f>T120+W120+N120+Q120+Z120+AE120</f>
        <v>1040.3011999999999</v>
      </c>
      <c r="F120" s="259">
        <f>U120+X120+O120+Q120</f>
        <v>511.74119999999999</v>
      </c>
      <c r="G120" s="444">
        <f t="shared" si="68"/>
        <v>0.49191637960236906</v>
      </c>
      <c r="H120" s="465">
        <v>0</v>
      </c>
      <c r="I120" s="465">
        <v>0</v>
      </c>
      <c r="J120" s="422">
        <v>0</v>
      </c>
      <c r="K120" s="465">
        <v>0</v>
      </c>
      <c r="L120" s="465">
        <v>0</v>
      </c>
      <c r="M120" s="247">
        <v>0</v>
      </c>
      <c r="N120" s="493">
        <v>42.586799999999997</v>
      </c>
      <c r="O120" s="493">
        <v>42.586799999999997</v>
      </c>
      <c r="P120" s="348"/>
      <c r="Q120" s="493">
        <v>126.45659999999999</v>
      </c>
      <c r="R120" s="493">
        <v>126.45659999999999</v>
      </c>
      <c r="S120" s="347"/>
      <c r="T120" s="464">
        <f>82.4006+54.79</f>
        <v>137.19059999999999</v>
      </c>
      <c r="U120" s="464">
        <f>82.4006+54.79</f>
        <v>137.19059999999999</v>
      </c>
      <c r="V120" s="442">
        <f t="shared" si="75"/>
        <v>1</v>
      </c>
      <c r="W120" s="489">
        <v>205.50720000000001</v>
      </c>
      <c r="X120" s="489">
        <v>205.50720000000001</v>
      </c>
      <c r="Y120" s="442">
        <f t="shared" si="76"/>
        <v>1</v>
      </c>
      <c r="Z120" s="371">
        <f>375.02-46.46</f>
        <v>328.56</v>
      </c>
      <c r="AA120" s="480"/>
      <c r="AB120" s="481"/>
      <c r="AC120" s="482"/>
      <c r="AD120" s="309"/>
      <c r="AE120" s="371">
        <v>200</v>
      </c>
      <c r="AF120" s="350"/>
      <c r="AG120" s="351"/>
      <c r="AH120" s="352"/>
      <c r="AI120" s="348"/>
      <c r="AJ120" s="290"/>
      <c r="AK120" s="350"/>
      <c r="AL120" s="351"/>
      <c r="AM120" s="352"/>
      <c r="AN120" s="348"/>
      <c r="AO120" s="290"/>
      <c r="AP120" s="350"/>
      <c r="AQ120" s="351"/>
      <c r="AR120" s="352"/>
      <c r="AS120" s="348"/>
      <c r="AT120" s="290"/>
      <c r="AU120" s="349"/>
      <c r="AV120" s="348"/>
      <c r="AW120" s="352"/>
      <c r="AX120" s="348"/>
      <c r="AY120" s="346"/>
      <c r="AZ120" s="352"/>
      <c r="BA120" s="348"/>
      <c r="BB120" s="342"/>
      <c r="BC120" s="222">
        <f>H120+K120+N120+Q120+T120+W120+Z120+AE120+AJ120+AO120+AT120+AY120</f>
        <v>1040.3011999999999</v>
      </c>
    </row>
    <row r="121" spans="1:55" ht="36.75" hidden="1" customHeight="1" x14ac:dyDescent="0.25">
      <c r="A121" s="175"/>
      <c r="B121" s="176"/>
      <c r="C121" s="176"/>
      <c r="D121" s="329" t="s">
        <v>267</v>
      </c>
      <c r="E121" s="259">
        <f t="shared" si="74"/>
        <v>0</v>
      </c>
      <c r="F121" s="290"/>
      <c r="G121" s="444" t="e">
        <f t="shared" si="68"/>
        <v>#DIV/0!</v>
      </c>
      <c r="H121" s="465"/>
      <c r="I121" s="465"/>
      <c r="J121" s="422"/>
      <c r="K121" s="465"/>
      <c r="L121" s="465"/>
      <c r="M121" s="247"/>
      <c r="N121" s="493"/>
      <c r="O121" s="493"/>
      <c r="P121" s="348"/>
      <c r="Q121" s="492"/>
      <c r="R121" s="492"/>
      <c r="S121" s="347"/>
      <c r="T121" s="464"/>
      <c r="U121" s="509"/>
      <c r="V121" s="247"/>
      <c r="W121" s="489"/>
      <c r="X121" s="489"/>
      <c r="Y121" s="247"/>
      <c r="Z121" s="371"/>
      <c r="AA121" s="480"/>
      <c r="AB121" s="481"/>
      <c r="AC121" s="482"/>
      <c r="AD121" s="309"/>
      <c r="AE121" s="371"/>
      <c r="AF121" s="350"/>
      <c r="AG121" s="351"/>
      <c r="AH121" s="352"/>
      <c r="AI121" s="348"/>
      <c r="AJ121" s="290"/>
      <c r="AK121" s="350"/>
      <c r="AL121" s="351"/>
      <c r="AM121" s="352"/>
      <c r="AN121" s="348"/>
      <c r="AO121" s="290"/>
      <c r="AP121" s="350"/>
      <c r="AQ121" s="351"/>
      <c r="AR121" s="352"/>
      <c r="AS121" s="348"/>
      <c r="AT121" s="290"/>
      <c r="AU121" s="349"/>
      <c r="AV121" s="348"/>
      <c r="AW121" s="352"/>
      <c r="AX121" s="348"/>
      <c r="AY121" s="346"/>
      <c r="AZ121" s="352"/>
      <c r="BA121" s="348"/>
      <c r="BB121" s="342"/>
      <c r="BC121" s="222">
        <f t="shared" ref="BC121:BC124" si="77">H121+K121+N121+Q121+T121+W121+Z121+AE121+AJ121+AO121+AT121+AY121</f>
        <v>0</v>
      </c>
    </row>
    <row r="122" spans="1:55" ht="36.75" customHeight="1" x14ac:dyDescent="0.25">
      <c r="A122" s="682" t="s">
        <v>297</v>
      </c>
      <c r="B122" s="572" t="s">
        <v>367</v>
      </c>
      <c r="C122" s="572"/>
      <c r="D122" s="310" t="s">
        <v>41</v>
      </c>
      <c r="E122" s="259">
        <f>E123+E124</f>
        <v>1181.875</v>
      </c>
      <c r="F122" s="259">
        <f>F123+F124</f>
        <v>0</v>
      </c>
      <c r="G122" s="444">
        <f t="shared" si="68"/>
        <v>0</v>
      </c>
      <c r="H122" s="465">
        <v>0</v>
      </c>
      <c r="I122" s="465">
        <v>0</v>
      </c>
      <c r="J122" s="422">
        <v>0</v>
      </c>
      <c r="K122" s="465">
        <v>0</v>
      </c>
      <c r="L122" s="465">
        <v>0</v>
      </c>
      <c r="M122" s="247">
        <v>0</v>
      </c>
      <c r="N122" s="493">
        <v>0</v>
      </c>
      <c r="O122" s="493">
        <v>0</v>
      </c>
      <c r="P122" s="348"/>
      <c r="Q122" s="492">
        <v>0</v>
      </c>
      <c r="R122" s="492">
        <v>0</v>
      </c>
      <c r="S122" s="347"/>
      <c r="T122" s="510">
        <f>T123+T124</f>
        <v>0</v>
      </c>
      <c r="U122" s="509"/>
      <c r="V122" s="247"/>
      <c r="W122" s="489">
        <f>W123+W124</f>
        <v>0</v>
      </c>
      <c r="X122" s="489"/>
      <c r="Y122" s="247"/>
      <c r="Z122" s="371"/>
      <c r="AA122" s="479"/>
      <c r="AB122" s="309"/>
      <c r="AC122" s="482"/>
      <c r="AD122" s="309"/>
      <c r="AE122" s="371">
        <f>AE123+AE124</f>
        <v>1181.875</v>
      </c>
      <c r="AF122" s="349"/>
      <c r="AG122" s="348"/>
      <c r="AH122" s="352"/>
      <c r="AI122" s="348"/>
      <c r="AJ122" s="290"/>
      <c r="AK122" s="349"/>
      <c r="AL122" s="348"/>
      <c r="AM122" s="352"/>
      <c r="AN122" s="348"/>
      <c r="AO122" s="290"/>
      <c r="AP122" s="349"/>
      <c r="AQ122" s="348"/>
      <c r="AR122" s="352"/>
      <c r="AS122" s="348"/>
      <c r="AT122" s="290"/>
      <c r="AU122" s="349"/>
      <c r="AV122" s="348"/>
      <c r="AW122" s="352"/>
      <c r="AX122" s="348"/>
      <c r="AY122" s="346"/>
      <c r="AZ122" s="352"/>
      <c r="BA122" s="348"/>
      <c r="BB122" s="342"/>
      <c r="BC122" s="222">
        <f t="shared" si="77"/>
        <v>1181.875</v>
      </c>
    </row>
    <row r="123" spans="1:55" ht="36.75" customHeight="1" x14ac:dyDescent="0.25">
      <c r="A123" s="682"/>
      <c r="B123" s="573"/>
      <c r="C123" s="573"/>
      <c r="D123" s="100" t="s">
        <v>2</v>
      </c>
      <c r="E123" s="320">
        <f>T123+W123+Z123+AE123</f>
        <v>945.5</v>
      </c>
      <c r="F123" s="259">
        <f>U123</f>
        <v>0</v>
      </c>
      <c r="G123" s="444">
        <f t="shared" si="68"/>
        <v>0</v>
      </c>
      <c r="H123" s="465">
        <v>0</v>
      </c>
      <c r="I123" s="465">
        <v>0</v>
      </c>
      <c r="J123" s="422">
        <v>0</v>
      </c>
      <c r="K123" s="465">
        <v>0</v>
      </c>
      <c r="L123" s="465">
        <v>0</v>
      </c>
      <c r="M123" s="247">
        <v>0</v>
      </c>
      <c r="N123" s="493">
        <v>0</v>
      </c>
      <c r="O123" s="493">
        <v>0</v>
      </c>
      <c r="P123" s="348"/>
      <c r="Q123" s="492">
        <v>0</v>
      </c>
      <c r="R123" s="492">
        <v>0</v>
      </c>
      <c r="S123" s="347"/>
      <c r="T123" s="464">
        <v>0</v>
      </c>
      <c r="U123" s="509">
        <v>0</v>
      </c>
      <c r="V123" s="247"/>
      <c r="W123" s="489">
        <v>0</v>
      </c>
      <c r="X123" s="489">
        <v>0</v>
      </c>
      <c r="Y123" s="247"/>
      <c r="Z123" s="371"/>
      <c r="AA123" s="479"/>
      <c r="AB123" s="309"/>
      <c r="AC123" s="482"/>
      <c r="AD123" s="309"/>
      <c r="AE123" s="371">
        <v>945.5</v>
      </c>
      <c r="AF123" s="349"/>
      <c r="AG123" s="348"/>
      <c r="AH123" s="352"/>
      <c r="AI123" s="348"/>
      <c r="AJ123" s="290"/>
      <c r="AK123" s="349"/>
      <c r="AL123" s="348"/>
      <c r="AM123" s="352"/>
      <c r="AN123" s="348"/>
      <c r="AO123" s="290"/>
      <c r="AP123" s="349"/>
      <c r="AQ123" s="348"/>
      <c r="AR123" s="352"/>
      <c r="AS123" s="348"/>
      <c r="AT123" s="290"/>
      <c r="AU123" s="349"/>
      <c r="AV123" s="348"/>
      <c r="AW123" s="352"/>
      <c r="AX123" s="348"/>
      <c r="AY123" s="346"/>
      <c r="AZ123" s="352"/>
      <c r="BA123" s="348"/>
      <c r="BB123" s="342"/>
      <c r="BC123" s="222">
        <f t="shared" si="77"/>
        <v>945.5</v>
      </c>
    </row>
    <row r="124" spans="1:55" ht="36.75" customHeight="1" x14ac:dyDescent="0.25">
      <c r="A124" s="682"/>
      <c r="B124" s="573"/>
      <c r="C124" s="573"/>
      <c r="D124" s="101" t="s">
        <v>43</v>
      </c>
      <c r="E124" s="320">
        <f>T124+W124+Z124+AE124</f>
        <v>236.375</v>
      </c>
      <c r="F124" s="320">
        <f>U124</f>
        <v>0</v>
      </c>
      <c r="G124" s="484">
        <f>SUM(F124/E124)</f>
        <v>0</v>
      </c>
      <c r="H124" s="465">
        <v>0</v>
      </c>
      <c r="I124" s="465">
        <v>0</v>
      </c>
      <c r="J124" s="422">
        <v>0</v>
      </c>
      <c r="K124" s="465">
        <v>0</v>
      </c>
      <c r="L124" s="465">
        <v>0</v>
      </c>
      <c r="M124" s="247">
        <v>0</v>
      </c>
      <c r="N124" s="493">
        <v>0</v>
      </c>
      <c r="O124" s="493">
        <v>0</v>
      </c>
      <c r="P124" s="348"/>
      <c r="Q124" s="464">
        <v>0</v>
      </c>
      <c r="R124" s="464">
        <v>0</v>
      </c>
      <c r="S124" s="247"/>
      <c r="T124" s="464">
        <v>0</v>
      </c>
      <c r="U124" s="509">
        <v>0</v>
      </c>
      <c r="V124" s="247"/>
      <c r="W124" s="489">
        <v>0</v>
      </c>
      <c r="X124" s="489">
        <v>0</v>
      </c>
      <c r="Y124" s="247"/>
      <c r="Z124" s="371"/>
      <c r="AA124" s="479"/>
      <c r="AB124" s="309"/>
      <c r="AC124" s="482"/>
      <c r="AD124" s="309"/>
      <c r="AE124" s="371">
        <v>236.375</v>
      </c>
      <c r="AF124" s="349"/>
      <c r="AG124" s="348"/>
      <c r="AH124" s="352"/>
      <c r="AI124" s="348"/>
      <c r="AJ124" s="290"/>
      <c r="AK124" s="349"/>
      <c r="AL124" s="348"/>
      <c r="AM124" s="352"/>
      <c r="AN124" s="348"/>
      <c r="AO124" s="290"/>
      <c r="AP124" s="349"/>
      <c r="AQ124" s="348"/>
      <c r="AR124" s="352"/>
      <c r="AS124" s="348"/>
      <c r="AT124" s="290"/>
      <c r="AU124" s="349"/>
      <c r="AV124" s="348"/>
      <c r="AW124" s="352"/>
      <c r="AX124" s="348"/>
      <c r="AY124" s="346"/>
      <c r="AZ124" s="352"/>
      <c r="BA124" s="348"/>
      <c r="BB124" s="342"/>
      <c r="BC124" s="222">
        <f t="shared" si="77"/>
        <v>236.375</v>
      </c>
    </row>
    <row r="125" spans="1:55" ht="36.75" customHeight="1" x14ac:dyDescent="0.25">
      <c r="A125" s="663" t="s">
        <v>386</v>
      </c>
      <c r="B125" s="666" t="s">
        <v>387</v>
      </c>
      <c r="C125" s="666"/>
      <c r="D125" s="310" t="s">
        <v>41</v>
      </c>
      <c r="E125" s="259">
        <f>E126+E127</f>
        <v>300</v>
      </c>
      <c r="F125" s="259">
        <f>F126+F127</f>
        <v>300</v>
      </c>
      <c r="G125" s="484">
        <f>SUM(F125/E125)</f>
        <v>1</v>
      </c>
      <c r="H125" s="259">
        <f t="shared" ref="H125:O125" si="78">H126+H127</f>
        <v>0</v>
      </c>
      <c r="I125" s="259">
        <f t="shared" si="78"/>
        <v>0</v>
      </c>
      <c r="J125" s="259">
        <f t="shared" si="78"/>
        <v>0</v>
      </c>
      <c r="K125" s="259">
        <f t="shared" si="78"/>
        <v>0</v>
      </c>
      <c r="L125" s="259">
        <f t="shared" si="78"/>
        <v>0</v>
      </c>
      <c r="M125" s="259">
        <f t="shared" si="78"/>
        <v>0</v>
      </c>
      <c r="N125" s="335">
        <f t="shared" si="78"/>
        <v>0</v>
      </c>
      <c r="O125" s="335">
        <f t="shared" si="78"/>
        <v>0</v>
      </c>
      <c r="P125" s="485"/>
      <c r="Q125" s="500">
        <f>Q126+Q127</f>
        <v>300</v>
      </c>
      <c r="R125" s="500">
        <f>R126+R127</f>
        <v>300</v>
      </c>
      <c r="S125" s="269"/>
      <c r="T125" s="500"/>
      <c r="U125" s="500"/>
      <c r="V125" s="269"/>
      <c r="W125" s="490"/>
      <c r="X125" s="490"/>
      <c r="Y125" s="269"/>
      <c r="Z125" s="294"/>
      <c r="AA125" s="294"/>
      <c r="AB125" s="269"/>
      <c r="AC125" s="269"/>
      <c r="AD125" s="269"/>
      <c r="AE125" s="294"/>
      <c r="AF125" s="486"/>
      <c r="AG125" s="485"/>
      <c r="AH125" s="485"/>
      <c r="AI125" s="485"/>
      <c r="AJ125" s="486"/>
      <c r="AK125" s="486"/>
      <c r="AL125" s="485"/>
      <c r="AM125" s="485"/>
      <c r="AN125" s="485"/>
      <c r="AO125" s="486"/>
      <c r="AP125" s="486"/>
      <c r="AQ125" s="485"/>
      <c r="AR125" s="485"/>
      <c r="AS125" s="485"/>
      <c r="AT125" s="486"/>
      <c r="AU125" s="486"/>
      <c r="AV125" s="485"/>
      <c r="AW125" s="485"/>
      <c r="AX125" s="485"/>
      <c r="AY125" s="485"/>
      <c r="AZ125" s="485"/>
      <c r="BA125" s="485"/>
      <c r="BB125" s="483"/>
      <c r="BC125" s="222"/>
    </row>
    <row r="126" spans="1:55" ht="36.75" customHeight="1" x14ac:dyDescent="0.25">
      <c r="A126" s="664"/>
      <c r="B126" s="667"/>
      <c r="C126" s="667"/>
      <c r="D126" s="100" t="s">
        <v>2</v>
      </c>
      <c r="E126" s="259">
        <v>300</v>
      </c>
      <c r="F126" s="259">
        <f>R126</f>
        <v>300</v>
      </c>
      <c r="G126" s="484">
        <f>SUM(F126/E126)</f>
        <v>1</v>
      </c>
      <c r="H126" s="467">
        <v>0</v>
      </c>
      <c r="I126" s="467">
        <v>0</v>
      </c>
      <c r="J126" s="426">
        <v>0</v>
      </c>
      <c r="K126" s="467"/>
      <c r="L126" s="467">
        <v>0</v>
      </c>
      <c r="M126" s="269">
        <v>0</v>
      </c>
      <c r="N126" s="494">
        <v>0</v>
      </c>
      <c r="O126" s="494">
        <v>0</v>
      </c>
      <c r="P126" s="269">
        <v>0</v>
      </c>
      <c r="Q126" s="500">
        <v>300</v>
      </c>
      <c r="R126" s="500">
        <v>300</v>
      </c>
      <c r="S126" s="269"/>
      <c r="T126" s="500"/>
      <c r="U126" s="500"/>
      <c r="V126" s="269"/>
      <c r="W126" s="490"/>
      <c r="X126" s="490"/>
      <c r="Y126" s="269"/>
      <c r="Z126" s="294"/>
      <c r="AA126" s="294"/>
      <c r="AB126" s="269"/>
      <c r="AC126" s="269"/>
      <c r="AD126" s="269"/>
      <c r="AE126" s="294"/>
      <c r="AF126" s="486"/>
      <c r="AG126" s="485"/>
      <c r="AH126" s="485"/>
      <c r="AI126" s="485"/>
      <c r="AJ126" s="486"/>
      <c r="AK126" s="486"/>
      <c r="AL126" s="485"/>
      <c r="AM126" s="485"/>
      <c r="AN126" s="485"/>
      <c r="AO126" s="486"/>
      <c r="AP126" s="486"/>
      <c r="AQ126" s="485"/>
      <c r="AR126" s="485"/>
      <c r="AS126" s="485"/>
      <c r="AT126" s="486"/>
      <c r="AU126" s="486"/>
      <c r="AV126" s="485"/>
      <c r="AW126" s="485"/>
      <c r="AX126" s="485"/>
      <c r="AY126" s="485"/>
      <c r="AZ126" s="485"/>
      <c r="BA126" s="485"/>
      <c r="BB126" s="483"/>
      <c r="BC126" s="222"/>
    </row>
    <row r="127" spans="1:55" ht="36.75" customHeight="1" x14ac:dyDescent="0.25">
      <c r="A127" s="665"/>
      <c r="B127" s="668"/>
      <c r="C127" s="668"/>
      <c r="D127" s="101" t="s">
        <v>43</v>
      </c>
      <c r="E127" s="259">
        <v>0</v>
      </c>
      <c r="F127" s="259">
        <v>0</v>
      </c>
      <c r="G127" s="444">
        <v>0</v>
      </c>
      <c r="H127" s="467">
        <v>0</v>
      </c>
      <c r="I127" s="467">
        <v>0</v>
      </c>
      <c r="J127" s="426">
        <v>0</v>
      </c>
      <c r="K127" s="467">
        <v>0</v>
      </c>
      <c r="L127" s="467">
        <v>0</v>
      </c>
      <c r="M127" s="269">
        <v>0</v>
      </c>
      <c r="N127" s="494">
        <v>0</v>
      </c>
      <c r="O127" s="494">
        <v>0</v>
      </c>
      <c r="P127" s="269">
        <v>0</v>
      </c>
      <c r="Q127" s="500">
        <v>0</v>
      </c>
      <c r="R127" s="500">
        <v>0</v>
      </c>
      <c r="S127" s="269"/>
      <c r="T127" s="500"/>
      <c r="U127" s="500"/>
      <c r="V127" s="269"/>
      <c r="W127" s="490"/>
      <c r="X127" s="490"/>
      <c r="Y127" s="269"/>
      <c r="Z127" s="294"/>
      <c r="AA127" s="294"/>
      <c r="AB127" s="269"/>
      <c r="AC127" s="269"/>
      <c r="AD127" s="269"/>
      <c r="AE127" s="294"/>
      <c r="AF127" s="486"/>
      <c r="AG127" s="485"/>
      <c r="AH127" s="485"/>
      <c r="AI127" s="485"/>
      <c r="AJ127" s="486"/>
      <c r="AK127" s="486"/>
      <c r="AL127" s="485"/>
      <c r="AM127" s="485"/>
      <c r="AN127" s="485"/>
      <c r="AO127" s="486"/>
      <c r="AP127" s="486"/>
      <c r="AQ127" s="485"/>
      <c r="AR127" s="485"/>
      <c r="AS127" s="485"/>
      <c r="AT127" s="486"/>
      <c r="AU127" s="486"/>
      <c r="AV127" s="485"/>
      <c r="AW127" s="485"/>
      <c r="AX127" s="485"/>
      <c r="AY127" s="485"/>
      <c r="AZ127" s="485"/>
      <c r="BA127" s="485"/>
      <c r="BB127" s="483"/>
      <c r="BC127" s="222"/>
    </row>
    <row r="128" spans="1:55" ht="22.5" customHeight="1" x14ac:dyDescent="0.25">
      <c r="A128" s="593" t="s">
        <v>260</v>
      </c>
      <c r="B128" s="594"/>
      <c r="C128" s="594"/>
      <c r="D128" s="594"/>
      <c r="E128" s="594"/>
      <c r="F128" s="594"/>
      <c r="G128" s="594"/>
      <c r="H128" s="594"/>
      <c r="I128" s="594"/>
      <c r="J128" s="594"/>
      <c r="K128" s="594"/>
      <c r="L128" s="594"/>
      <c r="M128" s="594"/>
      <c r="N128" s="594"/>
      <c r="O128" s="594"/>
      <c r="P128" s="594"/>
      <c r="Q128" s="594"/>
      <c r="R128" s="594"/>
      <c r="S128" s="594"/>
      <c r="T128" s="594"/>
      <c r="U128" s="594"/>
      <c r="V128" s="594"/>
      <c r="W128" s="594"/>
      <c r="X128" s="594"/>
      <c r="Y128" s="594"/>
      <c r="Z128" s="594"/>
      <c r="AA128" s="594"/>
      <c r="AB128" s="594"/>
      <c r="AC128" s="594"/>
      <c r="AD128" s="594"/>
      <c r="AE128" s="594"/>
      <c r="AF128" s="594"/>
      <c r="AG128" s="594"/>
      <c r="AH128" s="594"/>
      <c r="AI128" s="594"/>
      <c r="AJ128" s="594"/>
      <c r="AK128" s="594"/>
      <c r="AL128" s="594"/>
      <c r="AM128" s="594"/>
      <c r="AN128" s="594"/>
      <c r="AO128" s="594"/>
      <c r="AP128" s="594"/>
      <c r="AQ128" s="594"/>
      <c r="AR128" s="594"/>
      <c r="AS128" s="594"/>
      <c r="AT128" s="594"/>
      <c r="AU128" s="594"/>
      <c r="AV128" s="594"/>
      <c r="AW128" s="594"/>
      <c r="AX128" s="594"/>
      <c r="AY128" s="594"/>
      <c r="AZ128" s="594"/>
      <c r="BA128" s="594"/>
      <c r="BB128" s="595"/>
      <c r="BC128" s="222">
        <f t="shared" si="61"/>
        <v>0</v>
      </c>
    </row>
    <row r="129" spans="1:55" ht="18.75" customHeight="1" x14ac:dyDescent="0.25">
      <c r="A129" s="596" t="s">
        <v>302</v>
      </c>
      <c r="B129" s="597"/>
      <c r="C129" s="598"/>
      <c r="D129" s="310" t="s">
        <v>41</v>
      </c>
      <c r="E129" s="353">
        <f>E130+E131+E132</f>
        <v>12488.400119999998</v>
      </c>
      <c r="F129" s="353">
        <f>F130+F131+F132</f>
        <v>5961.4951199999996</v>
      </c>
      <c r="G129" s="444">
        <f>SUM(F129/E129)</f>
        <v>0.47736259750780635</v>
      </c>
      <c r="H129" s="466">
        <f t="shared" ref="H129:BA129" si="79">H130+H131+H132</f>
        <v>149.19999999999999</v>
      </c>
      <c r="I129" s="466">
        <f t="shared" si="79"/>
        <v>149.19999999999999</v>
      </c>
      <c r="J129" s="425" t="e">
        <f t="shared" si="79"/>
        <v>#DIV/0!</v>
      </c>
      <c r="K129" s="466">
        <f t="shared" si="79"/>
        <v>487.83</v>
      </c>
      <c r="L129" s="466">
        <f t="shared" si="79"/>
        <v>487.83</v>
      </c>
      <c r="M129" s="260" t="e">
        <f t="shared" si="79"/>
        <v>#DIV/0!</v>
      </c>
      <c r="N129" s="466">
        <f t="shared" si="79"/>
        <v>1157.3</v>
      </c>
      <c r="O129" s="466">
        <f t="shared" si="79"/>
        <v>1114.7131999999999</v>
      </c>
      <c r="P129" s="260">
        <f t="shared" si="79"/>
        <v>0</v>
      </c>
      <c r="Q129" s="466">
        <f t="shared" si="79"/>
        <v>1892.20172</v>
      </c>
      <c r="R129" s="466">
        <f t="shared" si="79"/>
        <v>1465.74512</v>
      </c>
      <c r="S129" s="260">
        <f t="shared" si="79"/>
        <v>0</v>
      </c>
      <c r="T129" s="466">
        <f t="shared" si="79"/>
        <v>811.97019999999998</v>
      </c>
      <c r="U129" s="466">
        <f t="shared" si="79"/>
        <v>674.77960000000007</v>
      </c>
      <c r="V129" s="353">
        <f t="shared" si="79"/>
        <v>1</v>
      </c>
      <c r="W129" s="410">
        <f t="shared" si="79"/>
        <v>1462.9931999999999</v>
      </c>
      <c r="X129" s="410">
        <f t="shared" si="79"/>
        <v>1257.4859999999999</v>
      </c>
      <c r="Y129" s="353">
        <f t="shared" si="79"/>
        <v>1</v>
      </c>
      <c r="Z129" s="353">
        <f t="shared" si="79"/>
        <v>1871.25</v>
      </c>
      <c r="AA129" s="353">
        <f t="shared" si="79"/>
        <v>0</v>
      </c>
      <c r="AB129" s="353">
        <f t="shared" si="79"/>
        <v>0</v>
      </c>
      <c r="AC129" s="353">
        <f t="shared" si="79"/>
        <v>0</v>
      </c>
      <c r="AD129" s="353">
        <f t="shared" si="79"/>
        <v>0</v>
      </c>
      <c r="AE129" s="353">
        <f t="shared" si="79"/>
        <v>2152.375</v>
      </c>
      <c r="AF129" s="353">
        <f t="shared" si="79"/>
        <v>0</v>
      </c>
      <c r="AG129" s="353">
        <f t="shared" si="79"/>
        <v>0</v>
      </c>
      <c r="AH129" s="353">
        <f t="shared" si="79"/>
        <v>0</v>
      </c>
      <c r="AI129" s="353">
        <f t="shared" si="79"/>
        <v>0</v>
      </c>
      <c r="AJ129" s="353">
        <f t="shared" si="79"/>
        <v>421.7</v>
      </c>
      <c r="AK129" s="353">
        <f t="shared" si="79"/>
        <v>0</v>
      </c>
      <c r="AL129" s="353">
        <f t="shared" si="79"/>
        <v>0</v>
      </c>
      <c r="AM129" s="353">
        <f t="shared" si="79"/>
        <v>0</v>
      </c>
      <c r="AN129" s="353">
        <f t="shared" si="79"/>
        <v>0</v>
      </c>
      <c r="AO129" s="353">
        <f t="shared" si="79"/>
        <v>330</v>
      </c>
      <c r="AP129" s="353">
        <f t="shared" si="79"/>
        <v>0</v>
      </c>
      <c r="AQ129" s="353">
        <f t="shared" si="79"/>
        <v>0</v>
      </c>
      <c r="AR129" s="353">
        <f t="shared" si="79"/>
        <v>0</v>
      </c>
      <c r="AS129" s="353">
        <f t="shared" si="79"/>
        <v>0</v>
      </c>
      <c r="AT129" s="353">
        <f t="shared" si="79"/>
        <v>425.40499999999997</v>
      </c>
      <c r="AU129" s="353">
        <f t="shared" si="79"/>
        <v>0</v>
      </c>
      <c r="AV129" s="353">
        <f t="shared" si="79"/>
        <v>0</v>
      </c>
      <c r="AW129" s="353">
        <f t="shared" si="79"/>
        <v>0</v>
      </c>
      <c r="AX129" s="353">
        <f t="shared" si="79"/>
        <v>0</v>
      </c>
      <c r="AY129" s="353">
        <f t="shared" si="79"/>
        <v>380.67500000000001</v>
      </c>
      <c r="AZ129" s="353">
        <f t="shared" si="79"/>
        <v>0</v>
      </c>
      <c r="BA129" s="353">
        <f t="shared" si="79"/>
        <v>0</v>
      </c>
      <c r="BB129" s="579"/>
      <c r="BC129" s="222">
        <f t="shared" si="61"/>
        <v>11542.90012</v>
      </c>
    </row>
    <row r="130" spans="1:55" ht="31.5" hidden="1" x14ac:dyDescent="0.25">
      <c r="A130" s="599"/>
      <c r="B130" s="574"/>
      <c r="C130" s="600"/>
      <c r="D130" s="100" t="s">
        <v>37</v>
      </c>
      <c r="E130" s="354"/>
      <c r="F130" s="354"/>
      <c r="G130" s="444" t="e">
        <f t="shared" ref="G130:G144" si="80">SUM(F130/E130)</f>
        <v>#DIV/0!</v>
      </c>
      <c r="H130" s="467"/>
      <c r="I130" s="467"/>
      <c r="J130" s="426"/>
      <c r="K130" s="467"/>
      <c r="L130" s="467"/>
      <c r="M130" s="269"/>
      <c r="N130" s="467"/>
      <c r="O130" s="467"/>
      <c r="P130" s="269"/>
      <c r="Q130" s="467"/>
      <c r="R130" s="467"/>
      <c r="S130" s="269"/>
      <c r="T130" s="467"/>
      <c r="U130" s="467"/>
      <c r="V130" s="354"/>
      <c r="W130" s="411"/>
      <c r="X130" s="411"/>
      <c r="Y130" s="354"/>
      <c r="Z130" s="354"/>
      <c r="AA130" s="355"/>
      <c r="AB130" s="356"/>
      <c r="AC130" s="357"/>
      <c r="AD130" s="358"/>
      <c r="AE130" s="354"/>
      <c r="AF130" s="355"/>
      <c r="AG130" s="356"/>
      <c r="AH130" s="357"/>
      <c r="AI130" s="358"/>
      <c r="AJ130" s="354"/>
      <c r="AK130" s="355"/>
      <c r="AL130" s="356"/>
      <c r="AM130" s="357"/>
      <c r="AN130" s="358"/>
      <c r="AO130" s="354"/>
      <c r="AP130" s="355"/>
      <c r="AQ130" s="359"/>
      <c r="AR130" s="360"/>
      <c r="AS130" s="354"/>
      <c r="AT130" s="354"/>
      <c r="AU130" s="358"/>
      <c r="AV130" s="358"/>
      <c r="AW130" s="357"/>
      <c r="AX130" s="354"/>
      <c r="AY130" s="354"/>
      <c r="AZ130" s="354"/>
      <c r="BA130" s="358"/>
      <c r="BB130" s="580"/>
      <c r="BC130" s="222">
        <f t="shared" si="61"/>
        <v>0</v>
      </c>
    </row>
    <row r="131" spans="1:55" ht="31.9" customHeight="1" x14ac:dyDescent="0.25">
      <c r="A131" s="599"/>
      <c r="B131" s="574"/>
      <c r="C131" s="600"/>
      <c r="D131" s="100" t="s">
        <v>2</v>
      </c>
      <c r="E131" s="361">
        <f>E42+E119+E123+E126</f>
        <v>5406.7975999999999</v>
      </c>
      <c r="F131" s="361">
        <f>F42+F119+F123+F126</f>
        <v>2346.9476</v>
      </c>
      <c r="G131" s="444">
        <f t="shared" si="80"/>
        <v>0.43407350776363446</v>
      </c>
      <c r="H131" s="468">
        <f>H119</f>
        <v>0</v>
      </c>
      <c r="I131" s="468">
        <f t="shared" ref="I131:BA131" si="81">I119</f>
        <v>0</v>
      </c>
      <c r="J131" s="420">
        <f t="shared" si="81"/>
        <v>0</v>
      </c>
      <c r="K131" s="468">
        <f t="shared" si="81"/>
        <v>0</v>
      </c>
      <c r="L131" s="468">
        <f t="shared" si="81"/>
        <v>0</v>
      </c>
      <c r="M131" s="240">
        <f t="shared" si="81"/>
        <v>0</v>
      </c>
      <c r="N131" s="468">
        <f t="shared" si="81"/>
        <v>170.34719999999999</v>
      </c>
      <c r="O131" s="468">
        <f t="shared" si="81"/>
        <v>170.34719999999999</v>
      </c>
      <c r="P131" s="240">
        <f t="shared" si="81"/>
        <v>0</v>
      </c>
      <c r="Q131" s="468">
        <f>Q119+Q123+Q126</f>
        <v>805.83920000000001</v>
      </c>
      <c r="R131" s="468">
        <f t="shared" si="81"/>
        <v>505.83920000000001</v>
      </c>
      <c r="S131" s="240">
        <f t="shared" si="81"/>
        <v>0</v>
      </c>
      <c r="T131" s="468">
        <f>T119+T123</f>
        <v>329.57240000000002</v>
      </c>
      <c r="U131" s="468">
        <f t="shared" si="81"/>
        <v>329.57240000000002</v>
      </c>
      <c r="V131" s="361">
        <f t="shared" si="81"/>
        <v>1</v>
      </c>
      <c r="W131" s="412">
        <f t="shared" si="81"/>
        <v>1041.1887999999999</v>
      </c>
      <c r="X131" s="412">
        <f t="shared" si="81"/>
        <v>1041.1887999999999</v>
      </c>
      <c r="Y131" s="361">
        <f t="shared" si="81"/>
        <v>1</v>
      </c>
      <c r="Z131" s="361">
        <f t="shared" si="81"/>
        <v>1114.3499999999999</v>
      </c>
      <c r="AA131" s="361">
        <f t="shared" si="81"/>
        <v>0</v>
      </c>
      <c r="AB131" s="361">
        <f t="shared" si="81"/>
        <v>0</v>
      </c>
      <c r="AC131" s="361">
        <f t="shared" si="81"/>
        <v>0</v>
      </c>
      <c r="AD131" s="361">
        <f t="shared" si="81"/>
        <v>0</v>
      </c>
      <c r="AE131" s="361">
        <f t="shared" si="81"/>
        <v>1000</v>
      </c>
      <c r="AF131" s="361">
        <f t="shared" si="81"/>
        <v>0</v>
      </c>
      <c r="AG131" s="361">
        <f t="shared" si="81"/>
        <v>0</v>
      </c>
      <c r="AH131" s="361">
        <f t="shared" si="81"/>
        <v>0</v>
      </c>
      <c r="AI131" s="361">
        <f t="shared" si="81"/>
        <v>0</v>
      </c>
      <c r="AJ131" s="361">
        <f t="shared" si="81"/>
        <v>0</v>
      </c>
      <c r="AK131" s="361">
        <f t="shared" si="81"/>
        <v>0</v>
      </c>
      <c r="AL131" s="361">
        <f t="shared" si="81"/>
        <v>0</v>
      </c>
      <c r="AM131" s="361">
        <f t="shared" si="81"/>
        <v>0</v>
      </c>
      <c r="AN131" s="361">
        <f t="shared" si="81"/>
        <v>0</v>
      </c>
      <c r="AO131" s="361">
        <f t="shared" si="81"/>
        <v>0</v>
      </c>
      <c r="AP131" s="361">
        <f t="shared" si="81"/>
        <v>0</v>
      </c>
      <c r="AQ131" s="361">
        <f t="shared" si="81"/>
        <v>0</v>
      </c>
      <c r="AR131" s="361">
        <f t="shared" si="81"/>
        <v>0</v>
      </c>
      <c r="AS131" s="361">
        <f t="shared" si="81"/>
        <v>0</v>
      </c>
      <c r="AT131" s="361">
        <f t="shared" si="81"/>
        <v>0</v>
      </c>
      <c r="AU131" s="361">
        <f t="shared" si="81"/>
        <v>0</v>
      </c>
      <c r="AV131" s="361">
        <f t="shared" si="81"/>
        <v>0</v>
      </c>
      <c r="AW131" s="361">
        <f t="shared" si="81"/>
        <v>0</v>
      </c>
      <c r="AX131" s="361">
        <f t="shared" si="81"/>
        <v>0</v>
      </c>
      <c r="AY131" s="361">
        <f t="shared" si="81"/>
        <v>0</v>
      </c>
      <c r="AZ131" s="361">
        <f t="shared" si="81"/>
        <v>0</v>
      </c>
      <c r="BA131" s="361">
        <f t="shared" si="81"/>
        <v>0</v>
      </c>
      <c r="BB131" s="580"/>
      <c r="BC131" s="222">
        <f>H131+K131+N131+Q131+T131+W131+Z131+AE131+AJ131+AO131+AT131+AY131</f>
        <v>4461.2975999999999</v>
      </c>
    </row>
    <row r="132" spans="1:55" ht="20.25" customHeight="1" x14ac:dyDescent="0.25">
      <c r="A132" s="599"/>
      <c r="B132" s="574"/>
      <c r="C132" s="600"/>
      <c r="D132" s="101" t="s">
        <v>43</v>
      </c>
      <c r="E132" s="361">
        <f>E43+E120+E124</f>
        <v>7081.6025199999995</v>
      </c>
      <c r="F132" s="361">
        <f>F43+F120+F124</f>
        <v>3614.5475199999996</v>
      </c>
      <c r="G132" s="444">
        <f t="shared" si="80"/>
        <v>0.51041378131457171</v>
      </c>
      <c r="H132" s="361">
        <f>H43+H120+H124</f>
        <v>149.19999999999999</v>
      </c>
      <c r="I132" s="468">
        <f t="shared" ref="I132:V132" si="82">I43</f>
        <v>149.19999999999999</v>
      </c>
      <c r="J132" s="420" t="e">
        <f t="shared" si="82"/>
        <v>#DIV/0!</v>
      </c>
      <c r="K132" s="361">
        <f>K43+K120+K124</f>
        <v>487.83</v>
      </c>
      <c r="L132" s="468">
        <f t="shared" si="82"/>
        <v>487.83</v>
      </c>
      <c r="M132" s="361" t="e">
        <f t="shared" si="82"/>
        <v>#DIV/0!</v>
      </c>
      <c r="N132" s="468">
        <f>N43+N120+N124</f>
        <v>986.95280000000002</v>
      </c>
      <c r="O132" s="468">
        <f t="shared" si="82"/>
        <v>944.36599999999999</v>
      </c>
      <c r="P132" s="361">
        <f t="shared" si="82"/>
        <v>0</v>
      </c>
      <c r="Q132" s="468">
        <f>Q43+Q120+Q124</f>
        <v>1086.3625200000001</v>
      </c>
      <c r="R132" s="468">
        <f t="shared" si="82"/>
        <v>959.90592000000004</v>
      </c>
      <c r="S132" s="361">
        <f t="shared" si="82"/>
        <v>0</v>
      </c>
      <c r="T132" s="468">
        <f>T43+T120+T124</f>
        <v>482.39779999999996</v>
      </c>
      <c r="U132" s="468">
        <f t="shared" si="82"/>
        <v>345.2072</v>
      </c>
      <c r="V132" s="361">
        <f t="shared" si="82"/>
        <v>0</v>
      </c>
      <c r="W132" s="412">
        <f>W43+W120+W124</f>
        <v>421.80439999999999</v>
      </c>
      <c r="X132" s="412">
        <f t="shared" ref="X132:BA132" si="83">X43</f>
        <v>216.2972</v>
      </c>
      <c r="Y132" s="361">
        <f t="shared" si="83"/>
        <v>0</v>
      </c>
      <c r="Z132" s="361">
        <f>Z43+Z120+Z124</f>
        <v>756.9</v>
      </c>
      <c r="AA132" s="361">
        <f t="shared" si="83"/>
        <v>0</v>
      </c>
      <c r="AB132" s="361">
        <f t="shared" si="83"/>
        <v>0</v>
      </c>
      <c r="AC132" s="361">
        <f>AC43+AC124+AC120</f>
        <v>0</v>
      </c>
      <c r="AD132" s="361">
        <f t="shared" si="83"/>
        <v>0</v>
      </c>
      <c r="AE132" s="361">
        <f>AE43+AE120+AE124</f>
        <v>1152.375</v>
      </c>
      <c r="AF132" s="361">
        <f t="shared" si="83"/>
        <v>0</v>
      </c>
      <c r="AG132" s="361">
        <f t="shared" si="83"/>
        <v>0</v>
      </c>
      <c r="AH132" s="361">
        <f>AH43+AH124+AH120</f>
        <v>0</v>
      </c>
      <c r="AI132" s="361">
        <f t="shared" si="83"/>
        <v>0</v>
      </c>
      <c r="AJ132" s="361">
        <f>AJ43+AJ120+AJ124</f>
        <v>421.7</v>
      </c>
      <c r="AK132" s="361">
        <f t="shared" si="83"/>
        <v>0</v>
      </c>
      <c r="AL132" s="361">
        <f t="shared" si="83"/>
        <v>0</v>
      </c>
      <c r="AM132" s="361">
        <f>AM43+AM124+AM120</f>
        <v>0</v>
      </c>
      <c r="AN132" s="361">
        <f t="shared" si="83"/>
        <v>0</v>
      </c>
      <c r="AO132" s="361">
        <f>AO43+AO120+AO124</f>
        <v>330</v>
      </c>
      <c r="AP132" s="361">
        <f t="shared" si="83"/>
        <v>0</v>
      </c>
      <c r="AQ132" s="361">
        <f t="shared" si="83"/>
        <v>0</v>
      </c>
      <c r="AR132" s="361">
        <f t="shared" si="83"/>
        <v>0</v>
      </c>
      <c r="AS132" s="361">
        <f t="shared" si="83"/>
        <v>0</v>
      </c>
      <c r="AT132" s="361">
        <f>AT43+AT120+AT124</f>
        <v>425.40499999999997</v>
      </c>
      <c r="AU132" s="361">
        <f t="shared" si="83"/>
        <v>0</v>
      </c>
      <c r="AV132" s="361">
        <f t="shared" si="83"/>
        <v>0</v>
      </c>
      <c r="AW132" s="361">
        <f t="shared" si="83"/>
        <v>0</v>
      </c>
      <c r="AX132" s="361">
        <f t="shared" si="83"/>
        <v>0</v>
      </c>
      <c r="AY132" s="361">
        <f>AY43+AY120+AY124</f>
        <v>380.67500000000001</v>
      </c>
      <c r="AZ132" s="361">
        <f t="shared" si="83"/>
        <v>0</v>
      </c>
      <c r="BA132" s="361">
        <f t="shared" si="83"/>
        <v>0</v>
      </c>
      <c r="BB132" s="580"/>
      <c r="BC132" s="222">
        <f>H132+K132+N132+Q132+T132+W132+Z132+AE132+AJ132+AO132+AT132+AY132</f>
        <v>7081.6025199999995</v>
      </c>
    </row>
    <row r="133" spans="1:55" ht="31.9" hidden="1" customHeight="1" x14ac:dyDescent="0.25">
      <c r="A133" s="599"/>
      <c r="B133" s="574"/>
      <c r="C133" s="600"/>
      <c r="D133" s="276" t="s">
        <v>267</v>
      </c>
      <c r="E133" s="362"/>
      <c r="F133" s="362"/>
      <c r="G133" s="444" t="e">
        <f t="shared" si="80"/>
        <v>#DIV/0!</v>
      </c>
      <c r="H133" s="465"/>
      <c r="I133" s="465"/>
      <c r="J133" s="422"/>
      <c r="K133" s="465"/>
      <c r="L133" s="465"/>
      <c r="M133" s="247"/>
      <c r="N133" s="465"/>
      <c r="O133" s="465"/>
      <c r="P133" s="247"/>
      <c r="Q133" s="465"/>
      <c r="R133" s="465"/>
      <c r="S133" s="247"/>
      <c r="T133" s="465"/>
      <c r="U133" s="511"/>
      <c r="V133" s="362"/>
      <c r="W133" s="413"/>
      <c r="X133" s="413"/>
      <c r="Y133" s="362"/>
      <c r="Z133" s="362"/>
      <c r="AA133" s="364"/>
      <c r="AB133" s="365"/>
      <c r="AC133" s="366"/>
      <c r="AD133" s="363"/>
      <c r="AE133" s="362"/>
      <c r="AF133" s="364"/>
      <c r="AG133" s="365"/>
      <c r="AH133" s="366"/>
      <c r="AI133" s="363"/>
      <c r="AJ133" s="362"/>
      <c r="AK133" s="364"/>
      <c r="AL133" s="365"/>
      <c r="AM133" s="366"/>
      <c r="AN133" s="363"/>
      <c r="AO133" s="362"/>
      <c r="AP133" s="364"/>
      <c r="AQ133" s="365"/>
      <c r="AR133" s="367"/>
      <c r="AS133" s="362"/>
      <c r="AT133" s="362"/>
      <c r="AU133" s="363"/>
      <c r="AV133" s="363"/>
      <c r="AW133" s="366"/>
      <c r="AX133" s="362"/>
      <c r="AY133" s="362"/>
      <c r="AZ133" s="366"/>
      <c r="BA133" s="363"/>
      <c r="BB133" s="580"/>
      <c r="BC133" s="222">
        <f t="shared" si="61"/>
        <v>0</v>
      </c>
    </row>
    <row r="134" spans="1:55" ht="31.15" hidden="1" customHeight="1" x14ac:dyDescent="0.25">
      <c r="A134" s="599"/>
      <c r="B134" s="574"/>
      <c r="C134" s="600"/>
      <c r="D134" s="276" t="s">
        <v>267</v>
      </c>
      <c r="E134" s="353">
        <f t="shared" ref="E134" si="84">H134+K134+N134+Q134+T134+W134+Z134+AE134+AJ134+AO134+AT134+AY134</f>
        <v>0</v>
      </c>
      <c r="F134" s="362"/>
      <c r="G134" s="444" t="e">
        <f t="shared" si="80"/>
        <v>#DIV/0!</v>
      </c>
      <c r="H134" s="465"/>
      <c r="I134" s="465"/>
      <c r="J134" s="436"/>
      <c r="K134" s="465"/>
      <c r="L134" s="465"/>
      <c r="M134" s="247"/>
      <c r="N134" s="465"/>
      <c r="O134" s="465"/>
      <c r="P134" s="247"/>
      <c r="Q134" s="465"/>
      <c r="R134" s="465"/>
      <c r="S134" s="247"/>
      <c r="T134" s="465"/>
      <c r="U134" s="511"/>
      <c r="V134" s="362"/>
      <c r="W134" s="413"/>
      <c r="X134" s="413"/>
      <c r="Y134" s="362"/>
      <c r="Z134" s="362"/>
      <c r="AA134" s="364"/>
      <c r="AB134" s="365"/>
      <c r="AC134" s="366"/>
      <c r="AD134" s="363"/>
      <c r="AE134" s="362"/>
      <c r="AF134" s="364"/>
      <c r="AG134" s="365"/>
      <c r="AH134" s="366"/>
      <c r="AI134" s="363"/>
      <c r="AJ134" s="362"/>
      <c r="AK134" s="364"/>
      <c r="AL134" s="365"/>
      <c r="AM134" s="366"/>
      <c r="AN134" s="363"/>
      <c r="AO134" s="362"/>
      <c r="AP134" s="364"/>
      <c r="AQ134" s="365"/>
      <c r="AR134" s="366"/>
      <c r="AS134" s="362"/>
      <c r="AT134" s="362"/>
      <c r="AU134" s="363"/>
      <c r="AV134" s="363"/>
      <c r="AW134" s="366"/>
      <c r="AX134" s="362"/>
      <c r="AY134" s="362"/>
      <c r="AZ134" s="368"/>
      <c r="BA134" s="369"/>
      <c r="BB134" s="342"/>
      <c r="BC134" s="222">
        <f t="shared" si="61"/>
        <v>0</v>
      </c>
    </row>
    <row r="135" spans="1:55" ht="21" customHeight="1" x14ac:dyDescent="0.25">
      <c r="A135" s="596" t="s">
        <v>351</v>
      </c>
      <c r="B135" s="597"/>
      <c r="C135" s="598"/>
      <c r="D135" s="310" t="s">
        <v>41</v>
      </c>
      <c r="E135" s="353">
        <f>SUM(E138:E139)</f>
        <v>113421.60909999999</v>
      </c>
      <c r="F135" s="353">
        <f t="shared" ref="F135" si="85">F136+F137+F138+F139</f>
        <v>58980.28572</v>
      </c>
      <c r="G135" s="444">
        <f t="shared" si="80"/>
        <v>0.52000924857272202</v>
      </c>
      <c r="H135" s="458" t="s">
        <v>272</v>
      </c>
      <c r="I135" s="458" t="s">
        <v>272</v>
      </c>
      <c r="J135" s="427" t="s">
        <v>272</v>
      </c>
      <c r="K135" s="458" t="s">
        <v>272</v>
      </c>
      <c r="L135" s="458" t="s">
        <v>272</v>
      </c>
      <c r="M135" s="281" t="s">
        <v>272</v>
      </c>
      <c r="N135" s="458" t="s">
        <v>272</v>
      </c>
      <c r="O135" s="458" t="s">
        <v>272</v>
      </c>
      <c r="P135" s="281" t="s">
        <v>272</v>
      </c>
      <c r="Q135" s="458" t="s">
        <v>272</v>
      </c>
      <c r="R135" s="458" t="s">
        <v>272</v>
      </c>
      <c r="S135" s="281" t="s">
        <v>272</v>
      </c>
      <c r="T135" s="458" t="s">
        <v>272</v>
      </c>
      <c r="U135" s="458" t="s">
        <v>272</v>
      </c>
      <c r="V135" s="279" t="s">
        <v>272</v>
      </c>
      <c r="W135" s="404" t="s">
        <v>272</v>
      </c>
      <c r="X135" s="404" t="s">
        <v>272</v>
      </c>
      <c r="Y135" s="279" t="s">
        <v>272</v>
      </c>
      <c r="Z135" s="279" t="s">
        <v>272</v>
      </c>
      <c r="AA135" s="279" t="s">
        <v>272</v>
      </c>
      <c r="AB135" s="279" t="s">
        <v>272</v>
      </c>
      <c r="AC135" s="279" t="s">
        <v>272</v>
      </c>
      <c r="AD135" s="279" t="s">
        <v>272</v>
      </c>
      <c r="AE135" s="279" t="s">
        <v>272</v>
      </c>
      <c r="AF135" s="279" t="s">
        <v>272</v>
      </c>
      <c r="AG135" s="279" t="s">
        <v>272</v>
      </c>
      <c r="AH135" s="279" t="s">
        <v>272</v>
      </c>
      <c r="AI135" s="279" t="s">
        <v>272</v>
      </c>
      <c r="AJ135" s="279" t="s">
        <v>272</v>
      </c>
      <c r="AK135" s="279" t="s">
        <v>272</v>
      </c>
      <c r="AL135" s="279" t="s">
        <v>272</v>
      </c>
      <c r="AM135" s="279" t="s">
        <v>272</v>
      </c>
      <c r="AN135" s="279" t="s">
        <v>272</v>
      </c>
      <c r="AO135" s="279" t="s">
        <v>272</v>
      </c>
      <c r="AP135" s="279" t="s">
        <v>272</v>
      </c>
      <c r="AQ135" s="279" t="s">
        <v>272</v>
      </c>
      <c r="AR135" s="279" t="s">
        <v>272</v>
      </c>
      <c r="AS135" s="279" t="s">
        <v>272</v>
      </c>
      <c r="AT135" s="279" t="s">
        <v>272</v>
      </c>
      <c r="AU135" s="279" t="s">
        <v>272</v>
      </c>
      <c r="AV135" s="279" t="s">
        <v>272</v>
      </c>
      <c r="AW135" s="279" t="s">
        <v>272</v>
      </c>
      <c r="AX135" s="279" t="s">
        <v>272</v>
      </c>
      <c r="AY135" s="279" t="s">
        <v>272</v>
      </c>
      <c r="AZ135" s="279" t="s">
        <v>272</v>
      </c>
      <c r="BA135" s="279" t="s">
        <v>272</v>
      </c>
      <c r="BB135" s="579"/>
      <c r="BC135" s="222" t="e">
        <f t="shared" si="61"/>
        <v>#VALUE!</v>
      </c>
    </row>
    <row r="136" spans="1:55" ht="30.75" hidden="1" customHeight="1" x14ac:dyDescent="0.25">
      <c r="A136" s="599"/>
      <c r="B136" s="574"/>
      <c r="C136" s="600"/>
      <c r="D136" s="100" t="s">
        <v>37</v>
      </c>
      <c r="E136" s="354"/>
      <c r="F136" s="354"/>
      <c r="G136" s="444" t="e">
        <f t="shared" si="80"/>
        <v>#DIV/0!</v>
      </c>
      <c r="H136" s="458" t="s">
        <v>272</v>
      </c>
      <c r="I136" s="458" t="s">
        <v>272</v>
      </c>
      <c r="J136" s="427" t="s">
        <v>272</v>
      </c>
      <c r="K136" s="458" t="s">
        <v>272</v>
      </c>
      <c r="L136" s="458" t="s">
        <v>272</v>
      </c>
      <c r="M136" s="281" t="s">
        <v>272</v>
      </c>
      <c r="N136" s="458" t="s">
        <v>272</v>
      </c>
      <c r="O136" s="458" t="s">
        <v>272</v>
      </c>
      <c r="P136" s="281" t="s">
        <v>272</v>
      </c>
      <c r="Q136" s="458" t="s">
        <v>272</v>
      </c>
      <c r="R136" s="458" t="s">
        <v>272</v>
      </c>
      <c r="S136" s="281" t="s">
        <v>272</v>
      </c>
      <c r="T136" s="458" t="s">
        <v>272</v>
      </c>
      <c r="U136" s="458" t="s">
        <v>272</v>
      </c>
      <c r="V136" s="279" t="s">
        <v>272</v>
      </c>
      <c r="W136" s="404" t="s">
        <v>272</v>
      </c>
      <c r="X136" s="404" t="s">
        <v>272</v>
      </c>
      <c r="Y136" s="279" t="s">
        <v>272</v>
      </c>
      <c r="Z136" s="279" t="s">
        <v>272</v>
      </c>
      <c r="AA136" s="279" t="s">
        <v>272</v>
      </c>
      <c r="AB136" s="279" t="s">
        <v>272</v>
      </c>
      <c r="AC136" s="279" t="s">
        <v>272</v>
      </c>
      <c r="AD136" s="279" t="s">
        <v>272</v>
      </c>
      <c r="AE136" s="279" t="s">
        <v>272</v>
      </c>
      <c r="AF136" s="279" t="s">
        <v>272</v>
      </c>
      <c r="AG136" s="279" t="s">
        <v>272</v>
      </c>
      <c r="AH136" s="279" t="s">
        <v>272</v>
      </c>
      <c r="AI136" s="279" t="s">
        <v>272</v>
      </c>
      <c r="AJ136" s="279" t="s">
        <v>272</v>
      </c>
      <c r="AK136" s="279" t="s">
        <v>272</v>
      </c>
      <c r="AL136" s="279" t="s">
        <v>272</v>
      </c>
      <c r="AM136" s="279" t="s">
        <v>272</v>
      </c>
      <c r="AN136" s="279" t="s">
        <v>272</v>
      </c>
      <c r="AO136" s="279" t="s">
        <v>272</v>
      </c>
      <c r="AP136" s="279" t="s">
        <v>272</v>
      </c>
      <c r="AQ136" s="279" t="s">
        <v>272</v>
      </c>
      <c r="AR136" s="279" t="s">
        <v>272</v>
      </c>
      <c r="AS136" s="279" t="s">
        <v>272</v>
      </c>
      <c r="AT136" s="279" t="s">
        <v>272</v>
      </c>
      <c r="AU136" s="279" t="s">
        <v>272</v>
      </c>
      <c r="AV136" s="279" t="s">
        <v>272</v>
      </c>
      <c r="AW136" s="279" t="s">
        <v>272</v>
      </c>
      <c r="AX136" s="279" t="s">
        <v>272</v>
      </c>
      <c r="AY136" s="279" t="s">
        <v>272</v>
      </c>
      <c r="AZ136" s="279" t="s">
        <v>272</v>
      </c>
      <c r="BA136" s="279" t="s">
        <v>272</v>
      </c>
      <c r="BB136" s="580"/>
      <c r="BC136" s="222" t="e">
        <f t="shared" si="61"/>
        <v>#VALUE!</v>
      </c>
    </row>
    <row r="137" spans="1:55" ht="31.15" hidden="1" customHeight="1" x14ac:dyDescent="0.25">
      <c r="A137" s="599"/>
      <c r="B137" s="574"/>
      <c r="C137" s="600"/>
      <c r="D137" s="100" t="s">
        <v>2</v>
      </c>
      <c r="E137" s="361"/>
      <c r="F137" s="361"/>
      <c r="G137" s="444" t="e">
        <f t="shared" si="80"/>
        <v>#DIV/0!</v>
      </c>
      <c r="H137" s="458" t="s">
        <v>272</v>
      </c>
      <c r="I137" s="458" t="s">
        <v>272</v>
      </c>
      <c r="J137" s="427" t="s">
        <v>272</v>
      </c>
      <c r="K137" s="458" t="s">
        <v>272</v>
      </c>
      <c r="L137" s="458" t="s">
        <v>272</v>
      </c>
      <c r="M137" s="281" t="s">
        <v>272</v>
      </c>
      <c r="N137" s="458" t="s">
        <v>272</v>
      </c>
      <c r="O137" s="458" t="s">
        <v>272</v>
      </c>
      <c r="P137" s="281" t="s">
        <v>272</v>
      </c>
      <c r="Q137" s="458" t="s">
        <v>272</v>
      </c>
      <c r="R137" s="458" t="s">
        <v>272</v>
      </c>
      <c r="S137" s="281" t="s">
        <v>272</v>
      </c>
      <c r="T137" s="458" t="s">
        <v>272</v>
      </c>
      <c r="U137" s="458" t="s">
        <v>272</v>
      </c>
      <c r="V137" s="279" t="s">
        <v>272</v>
      </c>
      <c r="W137" s="404" t="s">
        <v>272</v>
      </c>
      <c r="X137" s="404" t="s">
        <v>272</v>
      </c>
      <c r="Y137" s="279" t="s">
        <v>272</v>
      </c>
      <c r="Z137" s="279" t="s">
        <v>272</v>
      </c>
      <c r="AA137" s="279" t="s">
        <v>272</v>
      </c>
      <c r="AB137" s="279" t="s">
        <v>272</v>
      </c>
      <c r="AC137" s="279" t="s">
        <v>272</v>
      </c>
      <c r="AD137" s="279" t="s">
        <v>272</v>
      </c>
      <c r="AE137" s="279" t="s">
        <v>272</v>
      </c>
      <c r="AF137" s="279" t="s">
        <v>272</v>
      </c>
      <c r="AG137" s="279" t="s">
        <v>272</v>
      </c>
      <c r="AH137" s="279" t="s">
        <v>272</v>
      </c>
      <c r="AI137" s="279" t="s">
        <v>272</v>
      </c>
      <c r="AJ137" s="279" t="s">
        <v>272</v>
      </c>
      <c r="AK137" s="279" t="s">
        <v>272</v>
      </c>
      <c r="AL137" s="279" t="s">
        <v>272</v>
      </c>
      <c r="AM137" s="279" t="s">
        <v>272</v>
      </c>
      <c r="AN137" s="279" t="s">
        <v>272</v>
      </c>
      <c r="AO137" s="279" t="s">
        <v>272</v>
      </c>
      <c r="AP137" s="279" t="s">
        <v>272</v>
      </c>
      <c r="AQ137" s="279" t="s">
        <v>272</v>
      </c>
      <c r="AR137" s="279" t="s">
        <v>272</v>
      </c>
      <c r="AS137" s="279" t="s">
        <v>272</v>
      </c>
      <c r="AT137" s="279" t="s">
        <v>272</v>
      </c>
      <c r="AU137" s="279" t="s">
        <v>272</v>
      </c>
      <c r="AV137" s="279" t="s">
        <v>272</v>
      </c>
      <c r="AW137" s="279" t="s">
        <v>272</v>
      </c>
      <c r="AX137" s="279" t="s">
        <v>272</v>
      </c>
      <c r="AY137" s="279" t="s">
        <v>272</v>
      </c>
      <c r="AZ137" s="279" t="s">
        <v>272</v>
      </c>
      <c r="BA137" s="279" t="s">
        <v>272</v>
      </c>
      <c r="BB137" s="580"/>
      <c r="BC137" s="222" t="e">
        <f t="shared" si="61"/>
        <v>#VALUE!</v>
      </c>
    </row>
    <row r="138" spans="1:55" ht="24" customHeight="1" x14ac:dyDescent="0.25">
      <c r="A138" s="599"/>
      <c r="B138" s="574"/>
      <c r="C138" s="600"/>
      <c r="D138" s="101" t="s">
        <v>306</v>
      </c>
      <c r="E138" s="353">
        <f>101929.5091+1653.4</f>
        <v>103582.90909999999</v>
      </c>
      <c r="F138" s="361">
        <v>56229.485719999997</v>
      </c>
      <c r="G138" s="444">
        <f t="shared" si="80"/>
        <v>0.54284520688365179</v>
      </c>
      <c r="H138" s="458" t="s">
        <v>272</v>
      </c>
      <c r="I138" s="458" t="s">
        <v>272</v>
      </c>
      <c r="J138" s="427" t="s">
        <v>272</v>
      </c>
      <c r="K138" s="458" t="s">
        <v>272</v>
      </c>
      <c r="L138" s="458" t="s">
        <v>272</v>
      </c>
      <c r="M138" s="281" t="s">
        <v>272</v>
      </c>
      <c r="N138" s="458" t="s">
        <v>272</v>
      </c>
      <c r="O138" s="458" t="s">
        <v>272</v>
      </c>
      <c r="P138" s="281" t="s">
        <v>272</v>
      </c>
      <c r="Q138" s="458" t="s">
        <v>272</v>
      </c>
      <c r="R138" s="458" t="s">
        <v>272</v>
      </c>
      <c r="S138" s="281" t="s">
        <v>272</v>
      </c>
      <c r="T138" s="458" t="s">
        <v>272</v>
      </c>
      <c r="U138" s="458" t="s">
        <v>272</v>
      </c>
      <c r="V138" s="279" t="s">
        <v>272</v>
      </c>
      <c r="W138" s="404" t="s">
        <v>272</v>
      </c>
      <c r="X138" s="404" t="s">
        <v>272</v>
      </c>
      <c r="Y138" s="279" t="s">
        <v>272</v>
      </c>
      <c r="Z138" s="279" t="s">
        <v>272</v>
      </c>
      <c r="AA138" s="279" t="s">
        <v>272</v>
      </c>
      <c r="AB138" s="279" t="s">
        <v>272</v>
      </c>
      <c r="AC138" s="279" t="s">
        <v>272</v>
      </c>
      <c r="AD138" s="279" t="s">
        <v>272</v>
      </c>
      <c r="AE138" s="279" t="s">
        <v>272</v>
      </c>
      <c r="AF138" s="279" t="s">
        <v>272</v>
      </c>
      <c r="AG138" s="279" t="s">
        <v>272</v>
      </c>
      <c r="AH138" s="279" t="s">
        <v>272</v>
      </c>
      <c r="AI138" s="279" t="s">
        <v>272</v>
      </c>
      <c r="AJ138" s="279" t="s">
        <v>272</v>
      </c>
      <c r="AK138" s="279" t="s">
        <v>272</v>
      </c>
      <c r="AL138" s="279" t="s">
        <v>272</v>
      </c>
      <c r="AM138" s="279" t="s">
        <v>272</v>
      </c>
      <c r="AN138" s="279" t="s">
        <v>272</v>
      </c>
      <c r="AO138" s="279" t="s">
        <v>272</v>
      </c>
      <c r="AP138" s="279" t="s">
        <v>272</v>
      </c>
      <c r="AQ138" s="279" t="s">
        <v>272</v>
      </c>
      <c r="AR138" s="279" t="s">
        <v>272</v>
      </c>
      <c r="AS138" s="279" t="s">
        <v>272</v>
      </c>
      <c r="AT138" s="279" t="s">
        <v>272</v>
      </c>
      <c r="AU138" s="279" t="s">
        <v>272</v>
      </c>
      <c r="AV138" s="279" t="s">
        <v>272</v>
      </c>
      <c r="AW138" s="279" t="s">
        <v>272</v>
      </c>
      <c r="AX138" s="279" t="s">
        <v>272</v>
      </c>
      <c r="AY138" s="279" t="s">
        <v>272</v>
      </c>
      <c r="AZ138" s="279" t="s">
        <v>272</v>
      </c>
      <c r="BA138" s="279" t="s">
        <v>272</v>
      </c>
      <c r="BB138" s="580"/>
      <c r="BC138" s="222" t="e">
        <f t="shared" si="61"/>
        <v>#VALUE!</v>
      </c>
    </row>
    <row r="139" spans="1:55" ht="31.15" customHeight="1" thickBot="1" x14ac:dyDescent="0.3">
      <c r="A139" s="601"/>
      <c r="B139" s="602"/>
      <c r="C139" s="603"/>
      <c r="D139" s="276" t="s">
        <v>267</v>
      </c>
      <c r="E139" s="353">
        <v>9838.7000000000007</v>
      </c>
      <c r="F139" s="362">
        <v>2750.8</v>
      </c>
      <c r="G139" s="444">
        <f t="shared" si="80"/>
        <v>0.27958978320306543</v>
      </c>
      <c r="H139" s="458" t="s">
        <v>272</v>
      </c>
      <c r="I139" s="458" t="s">
        <v>272</v>
      </c>
      <c r="J139" s="427" t="s">
        <v>272</v>
      </c>
      <c r="K139" s="458" t="s">
        <v>272</v>
      </c>
      <c r="L139" s="458" t="s">
        <v>272</v>
      </c>
      <c r="M139" s="281" t="s">
        <v>272</v>
      </c>
      <c r="N139" s="458" t="s">
        <v>272</v>
      </c>
      <c r="O139" s="458" t="s">
        <v>272</v>
      </c>
      <c r="P139" s="281" t="s">
        <v>272</v>
      </c>
      <c r="Q139" s="458" t="s">
        <v>272</v>
      </c>
      <c r="R139" s="458" t="s">
        <v>272</v>
      </c>
      <c r="S139" s="281" t="s">
        <v>272</v>
      </c>
      <c r="T139" s="458" t="s">
        <v>272</v>
      </c>
      <c r="U139" s="458" t="s">
        <v>272</v>
      </c>
      <c r="V139" s="279" t="s">
        <v>272</v>
      </c>
      <c r="W139" s="404" t="s">
        <v>272</v>
      </c>
      <c r="X139" s="404" t="s">
        <v>272</v>
      </c>
      <c r="Y139" s="279" t="s">
        <v>272</v>
      </c>
      <c r="Z139" s="279" t="s">
        <v>272</v>
      </c>
      <c r="AA139" s="279" t="s">
        <v>272</v>
      </c>
      <c r="AB139" s="279" t="s">
        <v>272</v>
      </c>
      <c r="AC139" s="279" t="s">
        <v>272</v>
      </c>
      <c r="AD139" s="279" t="s">
        <v>272</v>
      </c>
      <c r="AE139" s="279" t="s">
        <v>272</v>
      </c>
      <c r="AF139" s="279" t="s">
        <v>272</v>
      </c>
      <c r="AG139" s="279" t="s">
        <v>272</v>
      </c>
      <c r="AH139" s="279" t="s">
        <v>272</v>
      </c>
      <c r="AI139" s="279" t="s">
        <v>272</v>
      </c>
      <c r="AJ139" s="279" t="s">
        <v>272</v>
      </c>
      <c r="AK139" s="279" t="s">
        <v>272</v>
      </c>
      <c r="AL139" s="279" t="s">
        <v>272</v>
      </c>
      <c r="AM139" s="279" t="s">
        <v>272</v>
      </c>
      <c r="AN139" s="279" t="s">
        <v>272</v>
      </c>
      <c r="AO139" s="279" t="s">
        <v>272</v>
      </c>
      <c r="AP139" s="279" t="s">
        <v>272</v>
      </c>
      <c r="AQ139" s="279" t="s">
        <v>272</v>
      </c>
      <c r="AR139" s="279" t="s">
        <v>272</v>
      </c>
      <c r="AS139" s="279" t="s">
        <v>272</v>
      </c>
      <c r="AT139" s="279" t="s">
        <v>272</v>
      </c>
      <c r="AU139" s="279" t="s">
        <v>272</v>
      </c>
      <c r="AV139" s="279" t="s">
        <v>272</v>
      </c>
      <c r="AW139" s="279" t="s">
        <v>272</v>
      </c>
      <c r="AX139" s="279" t="s">
        <v>272</v>
      </c>
      <c r="AY139" s="279" t="s">
        <v>272</v>
      </c>
      <c r="AZ139" s="279" t="s">
        <v>272</v>
      </c>
      <c r="BA139" s="279" t="s">
        <v>272</v>
      </c>
      <c r="BB139" s="580"/>
      <c r="BC139" s="222" t="e">
        <f t="shared" si="61"/>
        <v>#VALUE!</v>
      </c>
    </row>
    <row r="140" spans="1:55" ht="21" customHeight="1" x14ac:dyDescent="0.25">
      <c r="A140" s="596" t="s">
        <v>352</v>
      </c>
      <c r="B140" s="597"/>
      <c r="C140" s="598"/>
      <c r="D140" s="310" t="s">
        <v>41</v>
      </c>
      <c r="E140" s="353">
        <f>SUM(E143:E144)</f>
        <v>46280.684000000001</v>
      </c>
      <c r="F140" s="353">
        <f>SUM(F143:F144)</f>
        <v>22236.814279999999</v>
      </c>
      <c r="G140" s="444">
        <f t="shared" si="80"/>
        <v>0.4804772176660137</v>
      </c>
      <c r="H140" s="458" t="s">
        <v>272</v>
      </c>
      <c r="I140" s="458" t="s">
        <v>272</v>
      </c>
      <c r="J140" s="427" t="s">
        <v>272</v>
      </c>
      <c r="K140" s="458" t="s">
        <v>272</v>
      </c>
      <c r="L140" s="458" t="s">
        <v>272</v>
      </c>
      <c r="M140" s="281" t="s">
        <v>272</v>
      </c>
      <c r="N140" s="458" t="s">
        <v>272</v>
      </c>
      <c r="O140" s="458" t="s">
        <v>272</v>
      </c>
      <c r="P140" s="281" t="s">
        <v>272</v>
      </c>
      <c r="Q140" s="458" t="s">
        <v>272</v>
      </c>
      <c r="R140" s="458" t="s">
        <v>272</v>
      </c>
      <c r="S140" s="281" t="s">
        <v>272</v>
      </c>
      <c r="T140" s="458" t="s">
        <v>272</v>
      </c>
      <c r="U140" s="458" t="s">
        <v>272</v>
      </c>
      <c r="V140" s="279" t="s">
        <v>272</v>
      </c>
      <c r="W140" s="404" t="s">
        <v>272</v>
      </c>
      <c r="X140" s="404" t="s">
        <v>272</v>
      </c>
      <c r="Y140" s="279" t="s">
        <v>272</v>
      </c>
      <c r="Z140" s="279" t="s">
        <v>272</v>
      </c>
      <c r="AA140" s="279" t="s">
        <v>272</v>
      </c>
      <c r="AB140" s="279" t="s">
        <v>272</v>
      </c>
      <c r="AC140" s="279" t="s">
        <v>272</v>
      </c>
      <c r="AD140" s="279" t="s">
        <v>272</v>
      </c>
      <c r="AE140" s="279" t="s">
        <v>272</v>
      </c>
      <c r="AF140" s="279" t="s">
        <v>272</v>
      </c>
      <c r="AG140" s="279" t="s">
        <v>272</v>
      </c>
      <c r="AH140" s="279" t="s">
        <v>272</v>
      </c>
      <c r="AI140" s="279" t="s">
        <v>272</v>
      </c>
      <c r="AJ140" s="279" t="s">
        <v>272</v>
      </c>
      <c r="AK140" s="279" t="s">
        <v>272</v>
      </c>
      <c r="AL140" s="279" t="s">
        <v>272</v>
      </c>
      <c r="AM140" s="279" t="s">
        <v>272</v>
      </c>
      <c r="AN140" s="279" t="s">
        <v>272</v>
      </c>
      <c r="AO140" s="279" t="s">
        <v>272</v>
      </c>
      <c r="AP140" s="279" t="s">
        <v>272</v>
      </c>
      <c r="AQ140" s="279" t="s">
        <v>272</v>
      </c>
      <c r="AR140" s="279" t="s">
        <v>272</v>
      </c>
      <c r="AS140" s="279" t="s">
        <v>272</v>
      </c>
      <c r="AT140" s="279" t="s">
        <v>272</v>
      </c>
      <c r="AU140" s="279" t="s">
        <v>272</v>
      </c>
      <c r="AV140" s="279" t="s">
        <v>272</v>
      </c>
      <c r="AW140" s="279" t="s">
        <v>272</v>
      </c>
      <c r="AX140" s="279" t="s">
        <v>272</v>
      </c>
      <c r="AY140" s="279" t="s">
        <v>272</v>
      </c>
      <c r="AZ140" s="279" t="s">
        <v>272</v>
      </c>
      <c r="BA140" s="279" t="s">
        <v>272</v>
      </c>
      <c r="BB140" s="579"/>
      <c r="BC140" s="222" t="e">
        <f t="shared" si="61"/>
        <v>#VALUE!</v>
      </c>
    </row>
    <row r="141" spans="1:55" ht="35.25" hidden="1" customHeight="1" x14ac:dyDescent="0.25">
      <c r="A141" s="599"/>
      <c r="B141" s="574"/>
      <c r="C141" s="600"/>
      <c r="D141" s="100" t="s">
        <v>37</v>
      </c>
      <c r="E141" s="294"/>
      <c r="F141" s="294"/>
      <c r="G141" s="444" t="e">
        <f t="shared" si="80"/>
        <v>#DIV/0!</v>
      </c>
      <c r="H141" s="458" t="s">
        <v>272</v>
      </c>
      <c r="I141" s="458" t="s">
        <v>272</v>
      </c>
      <c r="J141" s="427" t="s">
        <v>272</v>
      </c>
      <c r="K141" s="458" t="s">
        <v>272</v>
      </c>
      <c r="L141" s="458" t="s">
        <v>272</v>
      </c>
      <c r="M141" s="281" t="s">
        <v>272</v>
      </c>
      <c r="N141" s="458" t="s">
        <v>272</v>
      </c>
      <c r="O141" s="458" t="s">
        <v>272</v>
      </c>
      <c r="P141" s="281" t="s">
        <v>272</v>
      </c>
      <c r="Q141" s="458" t="s">
        <v>272</v>
      </c>
      <c r="R141" s="458" t="s">
        <v>272</v>
      </c>
      <c r="S141" s="281" t="s">
        <v>272</v>
      </c>
      <c r="T141" s="458" t="s">
        <v>272</v>
      </c>
      <c r="U141" s="458" t="s">
        <v>272</v>
      </c>
      <c r="V141" s="279" t="s">
        <v>272</v>
      </c>
      <c r="W141" s="404" t="s">
        <v>272</v>
      </c>
      <c r="X141" s="404" t="s">
        <v>272</v>
      </c>
      <c r="Y141" s="279" t="s">
        <v>272</v>
      </c>
      <c r="Z141" s="279" t="s">
        <v>272</v>
      </c>
      <c r="AA141" s="279" t="s">
        <v>272</v>
      </c>
      <c r="AB141" s="279" t="s">
        <v>272</v>
      </c>
      <c r="AC141" s="279" t="s">
        <v>272</v>
      </c>
      <c r="AD141" s="279" t="s">
        <v>272</v>
      </c>
      <c r="AE141" s="279" t="s">
        <v>272</v>
      </c>
      <c r="AF141" s="279" t="s">
        <v>272</v>
      </c>
      <c r="AG141" s="279" t="s">
        <v>272</v>
      </c>
      <c r="AH141" s="279" t="s">
        <v>272</v>
      </c>
      <c r="AI141" s="279" t="s">
        <v>272</v>
      </c>
      <c r="AJ141" s="279" t="s">
        <v>272</v>
      </c>
      <c r="AK141" s="279" t="s">
        <v>272</v>
      </c>
      <c r="AL141" s="279" t="s">
        <v>272</v>
      </c>
      <c r="AM141" s="279" t="s">
        <v>272</v>
      </c>
      <c r="AN141" s="279" t="s">
        <v>272</v>
      </c>
      <c r="AO141" s="279" t="s">
        <v>272</v>
      </c>
      <c r="AP141" s="279" t="s">
        <v>272</v>
      </c>
      <c r="AQ141" s="279" t="s">
        <v>272</v>
      </c>
      <c r="AR141" s="279" t="s">
        <v>272</v>
      </c>
      <c r="AS141" s="279" t="s">
        <v>272</v>
      </c>
      <c r="AT141" s="279" t="s">
        <v>272</v>
      </c>
      <c r="AU141" s="279" t="s">
        <v>272</v>
      </c>
      <c r="AV141" s="279" t="s">
        <v>272</v>
      </c>
      <c r="AW141" s="279" t="s">
        <v>272</v>
      </c>
      <c r="AX141" s="279" t="s">
        <v>272</v>
      </c>
      <c r="AY141" s="279" t="s">
        <v>272</v>
      </c>
      <c r="AZ141" s="279" t="s">
        <v>272</v>
      </c>
      <c r="BA141" s="279" t="s">
        <v>272</v>
      </c>
      <c r="BB141" s="580"/>
      <c r="BC141" s="222" t="e">
        <f t="shared" si="61"/>
        <v>#VALUE!</v>
      </c>
    </row>
    <row r="142" spans="1:55" ht="31.15" hidden="1" customHeight="1" x14ac:dyDescent="0.25">
      <c r="A142" s="599"/>
      <c r="B142" s="574"/>
      <c r="C142" s="600"/>
      <c r="D142" s="100" t="s">
        <v>2</v>
      </c>
      <c r="E142" s="370"/>
      <c r="F142" s="370"/>
      <c r="G142" s="444" t="e">
        <f t="shared" si="80"/>
        <v>#DIV/0!</v>
      </c>
      <c r="H142" s="458" t="s">
        <v>272</v>
      </c>
      <c r="I142" s="458" t="s">
        <v>272</v>
      </c>
      <c r="J142" s="427" t="s">
        <v>272</v>
      </c>
      <c r="K142" s="458" t="s">
        <v>272</v>
      </c>
      <c r="L142" s="458" t="s">
        <v>272</v>
      </c>
      <c r="M142" s="281" t="s">
        <v>272</v>
      </c>
      <c r="N142" s="458" t="s">
        <v>272</v>
      </c>
      <c r="O142" s="458" t="s">
        <v>272</v>
      </c>
      <c r="P142" s="281" t="s">
        <v>272</v>
      </c>
      <c r="Q142" s="458" t="s">
        <v>272</v>
      </c>
      <c r="R142" s="458" t="s">
        <v>272</v>
      </c>
      <c r="S142" s="281" t="s">
        <v>272</v>
      </c>
      <c r="T142" s="458" t="s">
        <v>272</v>
      </c>
      <c r="U142" s="458" t="s">
        <v>272</v>
      </c>
      <c r="V142" s="279" t="s">
        <v>272</v>
      </c>
      <c r="W142" s="404" t="s">
        <v>272</v>
      </c>
      <c r="X142" s="404" t="s">
        <v>272</v>
      </c>
      <c r="Y142" s="279" t="s">
        <v>272</v>
      </c>
      <c r="Z142" s="279" t="s">
        <v>272</v>
      </c>
      <c r="AA142" s="279" t="s">
        <v>272</v>
      </c>
      <c r="AB142" s="279" t="s">
        <v>272</v>
      </c>
      <c r="AC142" s="279" t="s">
        <v>272</v>
      </c>
      <c r="AD142" s="279" t="s">
        <v>272</v>
      </c>
      <c r="AE142" s="279" t="s">
        <v>272</v>
      </c>
      <c r="AF142" s="279" t="s">
        <v>272</v>
      </c>
      <c r="AG142" s="279" t="s">
        <v>272</v>
      </c>
      <c r="AH142" s="279" t="s">
        <v>272</v>
      </c>
      <c r="AI142" s="279" t="s">
        <v>272</v>
      </c>
      <c r="AJ142" s="279" t="s">
        <v>272</v>
      </c>
      <c r="AK142" s="279" t="s">
        <v>272</v>
      </c>
      <c r="AL142" s="279" t="s">
        <v>272</v>
      </c>
      <c r="AM142" s="279" t="s">
        <v>272</v>
      </c>
      <c r="AN142" s="279" t="s">
        <v>272</v>
      </c>
      <c r="AO142" s="279" t="s">
        <v>272</v>
      </c>
      <c r="AP142" s="279" t="s">
        <v>272</v>
      </c>
      <c r="AQ142" s="279" t="s">
        <v>272</v>
      </c>
      <c r="AR142" s="279" t="s">
        <v>272</v>
      </c>
      <c r="AS142" s="279" t="s">
        <v>272</v>
      </c>
      <c r="AT142" s="279" t="s">
        <v>272</v>
      </c>
      <c r="AU142" s="279" t="s">
        <v>272</v>
      </c>
      <c r="AV142" s="279" t="s">
        <v>272</v>
      </c>
      <c r="AW142" s="279" t="s">
        <v>272</v>
      </c>
      <c r="AX142" s="279" t="s">
        <v>272</v>
      </c>
      <c r="AY142" s="279" t="s">
        <v>272</v>
      </c>
      <c r="AZ142" s="279" t="s">
        <v>272</v>
      </c>
      <c r="BA142" s="279" t="s">
        <v>272</v>
      </c>
      <c r="BB142" s="580"/>
      <c r="BC142" s="222" t="e">
        <f t="shared" si="61"/>
        <v>#VALUE!</v>
      </c>
    </row>
    <row r="143" spans="1:55" ht="33" customHeight="1" x14ac:dyDescent="0.25">
      <c r="A143" s="599"/>
      <c r="B143" s="574"/>
      <c r="C143" s="600"/>
      <c r="D143" s="101" t="s">
        <v>306</v>
      </c>
      <c r="E143" s="259">
        <v>45011.684000000001</v>
      </c>
      <c r="F143" s="370">
        <v>21857.514279999999</v>
      </c>
      <c r="G143" s="444">
        <f t="shared" si="80"/>
        <v>0.48559645713321897</v>
      </c>
      <c r="H143" s="458" t="s">
        <v>272</v>
      </c>
      <c r="I143" s="458" t="s">
        <v>272</v>
      </c>
      <c r="J143" s="427" t="s">
        <v>272</v>
      </c>
      <c r="K143" s="458" t="s">
        <v>272</v>
      </c>
      <c r="L143" s="458" t="s">
        <v>272</v>
      </c>
      <c r="M143" s="281" t="s">
        <v>272</v>
      </c>
      <c r="N143" s="458" t="s">
        <v>272</v>
      </c>
      <c r="O143" s="458" t="s">
        <v>272</v>
      </c>
      <c r="P143" s="281" t="s">
        <v>272</v>
      </c>
      <c r="Q143" s="458" t="s">
        <v>272</v>
      </c>
      <c r="R143" s="458" t="s">
        <v>272</v>
      </c>
      <c r="S143" s="281" t="s">
        <v>272</v>
      </c>
      <c r="T143" s="458" t="s">
        <v>272</v>
      </c>
      <c r="U143" s="458" t="s">
        <v>272</v>
      </c>
      <c r="V143" s="279" t="s">
        <v>272</v>
      </c>
      <c r="W143" s="404" t="s">
        <v>272</v>
      </c>
      <c r="X143" s="404" t="s">
        <v>272</v>
      </c>
      <c r="Y143" s="279" t="s">
        <v>272</v>
      </c>
      <c r="Z143" s="279" t="s">
        <v>272</v>
      </c>
      <c r="AA143" s="279" t="s">
        <v>272</v>
      </c>
      <c r="AB143" s="279" t="s">
        <v>272</v>
      </c>
      <c r="AC143" s="279" t="s">
        <v>272</v>
      </c>
      <c r="AD143" s="279" t="s">
        <v>272</v>
      </c>
      <c r="AE143" s="279" t="s">
        <v>272</v>
      </c>
      <c r="AF143" s="279" t="s">
        <v>272</v>
      </c>
      <c r="AG143" s="279" t="s">
        <v>272</v>
      </c>
      <c r="AH143" s="279" t="s">
        <v>272</v>
      </c>
      <c r="AI143" s="279" t="s">
        <v>272</v>
      </c>
      <c r="AJ143" s="279" t="s">
        <v>272</v>
      </c>
      <c r="AK143" s="279" t="s">
        <v>272</v>
      </c>
      <c r="AL143" s="279" t="s">
        <v>272</v>
      </c>
      <c r="AM143" s="279" t="s">
        <v>272</v>
      </c>
      <c r="AN143" s="279" t="s">
        <v>272</v>
      </c>
      <c r="AO143" s="279" t="s">
        <v>272</v>
      </c>
      <c r="AP143" s="279" t="s">
        <v>272</v>
      </c>
      <c r="AQ143" s="279" t="s">
        <v>272</v>
      </c>
      <c r="AR143" s="279" t="s">
        <v>272</v>
      </c>
      <c r="AS143" s="279" t="s">
        <v>272</v>
      </c>
      <c r="AT143" s="279" t="s">
        <v>272</v>
      </c>
      <c r="AU143" s="279" t="s">
        <v>272</v>
      </c>
      <c r="AV143" s="279" t="s">
        <v>272</v>
      </c>
      <c r="AW143" s="279" t="s">
        <v>272</v>
      </c>
      <c r="AX143" s="279" t="s">
        <v>272</v>
      </c>
      <c r="AY143" s="279" t="s">
        <v>272</v>
      </c>
      <c r="AZ143" s="279" t="s">
        <v>272</v>
      </c>
      <c r="BA143" s="279" t="s">
        <v>272</v>
      </c>
      <c r="BB143" s="580"/>
      <c r="BC143" s="222" t="e">
        <f t="shared" si="61"/>
        <v>#VALUE!</v>
      </c>
    </row>
    <row r="144" spans="1:55" ht="31.15" customHeight="1" thickBot="1" x14ac:dyDescent="0.3">
      <c r="A144" s="601"/>
      <c r="B144" s="602"/>
      <c r="C144" s="603"/>
      <c r="D144" s="276" t="s">
        <v>267</v>
      </c>
      <c r="E144" s="259">
        <v>1269</v>
      </c>
      <c r="F144" s="371">
        <v>379.3</v>
      </c>
      <c r="G144" s="444">
        <f t="shared" si="80"/>
        <v>0.29889676910953505</v>
      </c>
      <c r="H144" s="458" t="s">
        <v>272</v>
      </c>
      <c r="I144" s="458" t="s">
        <v>272</v>
      </c>
      <c r="J144" s="427" t="s">
        <v>272</v>
      </c>
      <c r="K144" s="458" t="s">
        <v>272</v>
      </c>
      <c r="L144" s="458" t="s">
        <v>272</v>
      </c>
      <c r="M144" s="281" t="s">
        <v>272</v>
      </c>
      <c r="N144" s="458" t="s">
        <v>272</v>
      </c>
      <c r="O144" s="458" t="s">
        <v>272</v>
      </c>
      <c r="P144" s="281" t="s">
        <v>272</v>
      </c>
      <c r="Q144" s="458" t="s">
        <v>272</v>
      </c>
      <c r="R144" s="458" t="s">
        <v>272</v>
      </c>
      <c r="S144" s="281" t="s">
        <v>272</v>
      </c>
      <c r="T144" s="458" t="s">
        <v>272</v>
      </c>
      <c r="U144" s="458" t="s">
        <v>272</v>
      </c>
      <c r="V144" s="279" t="s">
        <v>272</v>
      </c>
      <c r="W144" s="404" t="s">
        <v>272</v>
      </c>
      <c r="X144" s="404" t="s">
        <v>272</v>
      </c>
      <c r="Y144" s="279" t="s">
        <v>272</v>
      </c>
      <c r="Z144" s="279" t="s">
        <v>272</v>
      </c>
      <c r="AA144" s="279" t="s">
        <v>272</v>
      </c>
      <c r="AB144" s="279" t="s">
        <v>272</v>
      </c>
      <c r="AC144" s="279" t="s">
        <v>272</v>
      </c>
      <c r="AD144" s="279" t="s">
        <v>272</v>
      </c>
      <c r="AE144" s="279" t="s">
        <v>272</v>
      </c>
      <c r="AF144" s="279" t="s">
        <v>272</v>
      </c>
      <c r="AG144" s="279" t="s">
        <v>272</v>
      </c>
      <c r="AH144" s="279" t="s">
        <v>272</v>
      </c>
      <c r="AI144" s="279" t="s">
        <v>272</v>
      </c>
      <c r="AJ144" s="279" t="s">
        <v>272</v>
      </c>
      <c r="AK144" s="279" t="s">
        <v>272</v>
      </c>
      <c r="AL144" s="279" t="s">
        <v>272</v>
      </c>
      <c r="AM144" s="279" t="s">
        <v>272</v>
      </c>
      <c r="AN144" s="279" t="s">
        <v>272</v>
      </c>
      <c r="AO144" s="279" t="s">
        <v>272</v>
      </c>
      <c r="AP144" s="279" t="s">
        <v>272</v>
      </c>
      <c r="AQ144" s="279" t="s">
        <v>272</v>
      </c>
      <c r="AR144" s="279" t="s">
        <v>272</v>
      </c>
      <c r="AS144" s="279" t="s">
        <v>272</v>
      </c>
      <c r="AT144" s="279" t="s">
        <v>272</v>
      </c>
      <c r="AU144" s="279" t="s">
        <v>272</v>
      </c>
      <c r="AV144" s="279" t="s">
        <v>272</v>
      </c>
      <c r="AW144" s="279" t="s">
        <v>272</v>
      </c>
      <c r="AX144" s="279" t="s">
        <v>272</v>
      </c>
      <c r="AY144" s="279" t="s">
        <v>272</v>
      </c>
      <c r="AZ144" s="279" t="s">
        <v>272</v>
      </c>
      <c r="BA144" s="279" t="s">
        <v>272</v>
      </c>
      <c r="BB144" s="580"/>
      <c r="BC144" s="222" t="e">
        <f t="shared" si="61"/>
        <v>#VALUE!</v>
      </c>
    </row>
    <row r="145" spans="1:55" s="217" customFormat="1" ht="20.25" customHeight="1" x14ac:dyDescent="0.25">
      <c r="A145" s="592" t="s">
        <v>318</v>
      </c>
      <c r="B145" s="592"/>
      <c r="C145" s="592"/>
      <c r="D145" s="592"/>
      <c r="E145" s="592"/>
      <c r="F145" s="592"/>
      <c r="G145" s="592"/>
      <c r="H145" s="592"/>
      <c r="I145" s="592"/>
      <c r="J145" s="592"/>
      <c r="K145" s="592"/>
      <c r="L145" s="592"/>
      <c r="M145" s="592"/>
      <c r="N145" s="592"/>
      <c r="O145" s="592"/>
      <c r="P145" s="592"/>
      <c r="Q145" s="592"/>
      <c r="R145" s="592"/>
      <c r="S145" s="592"/>
      <c r="T145" s="592"/>
      <c r="U145" s="592"/>
      <c r="V145" s="592"/>
      <c r="W145" s="592"/>
      <c r="X145" s="592"/>
      <c r="Y145" s="592"/>
      <c r="Z145" s="592"/>
      <c r="AA145" s="592"/>
      <c r="AB145" s="592"/>
      <c r="AC145" s="592"/>
      <c r="AD145" s="592"/>
      <c r="AE145" s="592"/>
      <c r="AF145" s="592"/>
      <c r="AG145" s="592"/>
      <c r="AH145" s="592"/>
      <c r="AI145" s="592"/>
      <c r="AJ145" s="592"/>
      <c r="AK145" s="592"/>
      <c r="AL145" s="592"/>
      <c r="AM145" s="592"/>
      <c r="AN145" s="592"/>
      <c r="AO145" s="592"/>
      <c r="AP145" s="592"/>
      <c r="AQ145" s="592"/>
      <c r="AR145" s="592"/>
      <c r="AS145" s="592"/>
      <c r="AT145" s="592"/>
      <c r="AU145" s="592"/>
      <c r="AV145" s="592"/>
      <c r="AW145" s="592"/>
      <c r="AX145" s="592"/>
      <c r="AY145" s="592"/>
      <c r="AZ145" s="592"/>
      <c r="BA145" s="592"/>
      <c r="BB145" s="592"/>
      <c r="BC145" s="222">
        <f t="shared" si="61"/>
        <v>0</v>
      </c>
    </row>
    <row r="146" spans="1:55" ht="45" customHeight="1" x14ac:dyDescent="0.25">
      <c r="A146" s="604" t="s">
        <v>278</v>
      </c>
      <c r="B146" s="591"/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1"/>
      <c r="Q146" s="591"/>
      <c r="R146" s="591"/>
      <c r="S146" s="591"/>
      <c r="T146" s="591"/>
      <c r="U146" s="591"/>
      <c r="V146" s="591"/>
      <c r="W146" s="591"/>
      <c r="X146" s="591"/>
      <c r="Y146" s="591"/>
      <c r="Z146" s="591"/>
      <c r="AA146" s="591"/>
      <c r="AB146" s="591"/>
      <c r="AC146" s="591"/>
      <c r="AD146" s="591"/>
      <c r="AE146" s="591"/>
      <c r="AF146" s="591"/>
      <c r="AG146" s="591"/>
      <c r="AH146" s="591"/>
      <c r="AI146" s="591"/>
      <c r="AJ146" s="591"/>
      <c r="AK146" s="591"/>
      <c r="AL146" s="591"/>
      <c r="AM146" s="591"/>
      <c r="AN146" s="591"/>
      <c r="AO146" s="591"/>
      <c r="AP146" s="591"/>
      <c r="AQ146" s="591"/>
      <c r="AR146" s="591"/>
      <c r="AS146" s="591"/>
      <c r="AT146" s="591"/>
      <c r="AU146" s="591"/>
      <c r="AV146" s="591"/>
      <c r="AW146" s="591"/>
      <c r="AX146" s="591"/>
      <c r="AY146" s="591"/>
      <c r="AZ146" s="591"/>
      <c r="BA146" s="591"/>
      <c r="BB146" s="591"/>
      <c r="BC146" s="222">
        <f t="shared" si="61"/>
        <v>0</v>
      </c>
    </row>
    <row r="147" spans="1:55" ht="19.5" hidden="1" customHeight="1" x14ac:dyDescent="0.25">
      <c r="A147" s="372"/>
      <c r="B147" s="373"/>
      <c r="C147" s="373"/>
      <c r="D147" s="373"/>
      <c r="E147" s="374" t="e">
        <f>E140+E135+#REF!+E129</f>
        <v>#REF!</v>
      </c>
      <c r="F147" s="374" t="e">
        <f>F140+F135+#REF!+F129</f>
        <v>#REF!</v>
      </c>
      <c r="G147" s="437" t="e">
        <f>G140+G135+#REF!+G129</f>
        <v>#REF!</v>
      </c>
      <c r="H147" s="469" t="e">
        <f>H140+H135+#REF!+H129</f>
        <v>#VALUE!</v>
      </c>
      <c r="I147" s="469" t="e">
        <f>I140+I135+#REF!+I129</f>
        <v>#VALUE!</v>
      </c>
      <c r="J147" s="437" t="e">
        <f>J140+J135+#REF!+J129</f>
        <v>#VALUE!</v>
      </c>
      <c r="K147" s="469" t="e">
        <f>K140+K135+#REF!+K129</f>
        <v>#VALUE!</v>
      </c>
      <c r="L147" s="469" t="e">
        <f>L140+L135+#REF!+L129</f>
        <v>#VALUE!</v>
      </c>
      <c r="M147" s="375" t="e">
        <f>M140+M135+#REF!+M129</f>
        <v>#VALUE!</v>
      </c>
      <c r="N147" s="469" t="e">
        <f>N140+N135+#REF!+N129</f>
        <v>#VALUE!</v>
      </c>
      <c r="O147" s="469" t="e">
        <f>O140+O135+#REF!+O129</f>
        <v>#VALUE!</v>
      </c>
      <c r="P147" s="375" t="e">
        <f>P140+P135+#REF!+P129</f>
        <v>#VALUE!</v>
      </c>
      <c r="Q147" s="469" t="e">
        <f>Q140+Q135+#REF!+Q129</f>
        <v>#VALUE!</v>
      </c>
      <c r="R147" s="469" t="e">
        <f>R140+R135+#REF!+R129</f>
        <v>#VALUE!</v>
      </c>
      <c r="S147" s="375" t="e">
        <f>S140+S135+#REF!+S129</f>
        <v>#VALUE!</v>
      </c>
      <c r="T147" s="512" t="e">
        <f>T140+T135+#REF!+T129</f>
        <v>#VALUE!</v>
      </c>
      <c r="U147" s="512" t="e">
        <f>U140+U135+#REF!+U129</f>
        <v>#VALUE!</v>
      </c>
      <c r="V147" s="376" t="e">
        <f>V140+V135+#REF!+V129</f>
        <v>#VALUE!</v>
      </c>
      <c r="W147" s="507" t="e">
        <f>W140+W135+#REF!+W129</f>
        <v>#VALUE!</v>
      </c>
      <c r="X147" s="507" t="e">
        <f>X140+X135+#REF!+X129</f>
        <v>#VALUE!</v>
      </c>
      <c r="Y147" s="374" t="e">
        <f>Y140+Y135+#REF!+Y129</f>
        <v>#VALUE!</v>
      </c>
      <c r="Z147" s="374" t="e">
        <f>Z140+Z135+#REF!+Z129</f>
        <v>#VALUE!</v>
      </c>
      <c r="AA147" s="374" t="e">
        <f>AA140+AA135+#REF!+AA129</f>
        <v>#VALUE!</v>
      </c>
      <c r="AB147" s="374" t="e">
        <f>AB140+AB135+#REF!+AB129</f>
        <v>#VALUE!</v>
      </c>
      <c r="AC147" s="374" t="e">
        <f>AC140+AC135+#REF!+AC129</f>
        <v>#VALUE!</v>
      </c>
      <c r="AD147" s="374" t="e">
        <f>AD140+AD135+#REF!+AD129</f>
        <v>#VALUE!</v>
      </c>
      <c r="AE147" s="374" t="e">
        <f>AE140+AE135+#REF!+AE129</f>
        <v>#VALUE!</v>
      </c>
      <c r="AF147" s="374" t="e">
        <f>AF140+AF135+#REF!+AF129</f>
        <v>#VALUE!</v>
      </c>
      <c r="AG147" s="374" t="e">
        <f>AG140+AG135+#REF!+AG129</f>
        <v>#VALUE!</v>
      </c>
      <c r="AH147" s="374" t="e">
        <f>AH140+AH135+#REF!+AH129</f>
        <v>#VALUE!</v>
      </c>
      <c r="AI147" s="374" t="e">
        <f>AI140+AI135+#REF!+AI129</f>
        <v>#VALUE!</v>
      </c>
      <c r="AJ147" s="374" t="e">
        <f>AJ140+AJ135+#REF!+AJ129</f>
        <v>#VALUE!</v>
      </c>
      <c r="AK147" s="374" t="e">
        <f>AK140+AK135+#REF!+AK129</f>
        <v>#VALUE!</v>
      </c>
      <c r="AL147" s="374" t="e">
        <f>AL140+AL135+#REF!+AL129</f>
        <v>#VALUE!</v>
      </c>
      <c r="AM147" s="374" t="e">
        <f>AM140+AM135+#REF!+AM129</f>
        <v>#VALUE!</v>
      </c>
      <c r="AN147" s="374" t="e">
        <f>AN140+AN135+#REF!+AN129</f>
        <v>#VALUE!</v>
      </c>
      <c r="AO147" s="374" t="e">
        <f>AO140+AO135+#REF!+AO129</f>
        <v>#VALUE!</v>
      </c>
      <c r="AP147" s="374" t="e">
        <f>AP140+AP135+#REF!+AP129</f>
        <v>#VALUE!</v>
      </c>
      <c r="AQ147" s="374" t="e">
        <f>AQ140+AQ135+#REF!+AQ129</f>
        <v>#VALUE!</v>
      </c>
      <c r="AR147" s="374" t="e">
        <f>AR140+AR135+#REF!+AR129</f>
        <v>#VALUE!</v>
      </c>
      <c r="AS147" s="374" t="e">
        <f>AS140+AS135+#REF!+AS129</f>
        <v>#VALUE!</v>
      </c>
      <c r="AT147" s="374" t="e">
        <f>AT140+AT135+#REF!+AT129</f>
        <v>#VALUE!</v>
      </c>
      <c r="AU147" s="374" t="e">
        <f>AU140+AU135+#REF!+AU129</f>
        <v>#VALUE!</v>
      </c>
      <c r="AV147" s="374" t="e">
        <f>AV140+AV135+#REF!+AV129</f>
        <v>#VALUE!</v>
      </c>
      <c r="AW147" s="374" t="e">
        <f>AW140+AW135+#REF!+AW129</f>
        <v>#VALUE!</v>
      </c>
      <c r="AX147" s="374" t="e">
        <f>AX140+AX135+#REF!+AX129</f>
        <v>#VALUE!</v>
      </c>
      <c r="AY147" s="374" t="e">
        <f>AY140+AY135+#REF!+AY129</f>
        <v>#VALUE!</v>
      </c>
      <c r="AZ147" s="374" t="e">
        <f>AZ140+AZ135+#REF!+AZ129</f>
        <v>#VALUE!</v>
      </c>
      <c r="BA147" s="374" t="e">
        <f>BA140+BA135+#REF!+BA129</f>
        <v>#VALUE!</v>
      </c>
      <c r="BB147" s="374" t="e">
        <f>BB140+BB135+#REF!+BB129</f>
        <v>#REF!</v>
      </c>
      <c r="BC147" s="222" t="e">
        <f t="shared" si="61"/>
        <v>#VALUE!</v>
      </c>
    </row>
    <row r="148" spans="1:55" ht="19.5" customHeight="1" x14ac:dyDescent="0.25">
      <c r="A148" s="590" t="s">
        <v>305</v>
      </c>
      <c r="B148" s="590"/>
      <c r="C148" s="590"/>
      <c r="D148" s="590"/>
      <c r="E148" s="590"/>
      <c r="F148" s="590"/>
      <c r="G148" s="590"/>
      <c r="H148" s="590"/>
      <c r="I148" s="590"/>
      <c r="J148" s="590"/>
      <c r="K148" s="590"/>
      <c r="L148" s="590"/>
      <c r="M148" s="590"/>
      <c r="N148" s="590"/>
      <c r="O148" s="590"/>
      <c r="P148" s="590"/>
      <c r="Q148" s="590"/>
      <c r="R148" s="590"/>
      <c r="S148" s="590"/>
      <c r="T148" s="590"/>
      <c r="U148" s="590"/>
      <c r="V148" s="590"/>
      <c r="W148" s="590"/>
      <c r="X148" s="590"/>
      <c r="Y148" s="590"/>
      <c r="Z148" s="590"/>
      <c r="AA148" s="590"/>
      <c r="AB148" s="590"/>
      <c r="AC148" s="590"/>
      <c r="AD148" s="590"/>
      <c r="AE148" s="590"/>
      <c r="AF148" s="590"/>
      <c r="AG148" s="590"/>
      <c r="AH148" s="590"/>
      <c r="AI148" s="590"/>
      <c r="AJ148" s="590"/>
      <c r="AK148" s="590"/>
      <c r="AL148" s="590"/>
      <c r="AM148" s="590"/>
      <c r="AN148" s="590"/>
      <c r="AO148" s="590"/>
      <c r="AP148" s="590"/>
      <c r="AQ148" s="590"/>
      <c r="AR148" s="590"/>
      <c r="AS148" s="590"/>
      <c r="AT148" s="590"/>
      <c r="AU148" s="590"/>
      <c r="AV148" s="590"/>
      <c r="AW148" s="590"/>
      <c r="AX148" s="590"/>
      <c r="AY148" s="590"/>
      <c r="AZ148" s="377"/>
      <c r="BA148" s="377"/>
    </row>
    <row r="149" spans="1:55" ht="19.5" customHeight="1" x14ac:dyDescent="0.25">
      <c r="A149" s="378"/>
      <c r="B149" s="378"/>
      <c r="C149" s="378"/>
      <c r="D149" s="378"/>
      <c r="E149" s="379"/>
      <c r="F149" s="379"/>
      <c r="G149" s="438"/>
      <c r="H149" s="470"/>
      <c r="I149" s="470"/>
      <c r="J149" s="438"/>
      <c r="K149" s="470"/>
      <c r="L149" s="470"/>
      <c r="M149" s="380"/>
      <c r="N149" s="470"/>
      <c r="O149" s="470"/>
      <c r="P149" s="380"/>
      <c r="Q149" s="470"/>
      <c r="R149" s="470"/>
      <c r="S149" s="380"/>
      <c r="T149" s="470"/>
      <c r="U149" s="470"/>
      <c r="V149" s="378"/>
      <c r="W149" s="414"/>
      <c r="X149" s="414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78"/>
      <c r="AM149" s="378"/>
      <c r="AN149" s="378"/>
      <c r="AO149" s="378"/>
      <c r="AP149" s="378"/>
      <c r="AQ149" s="378"/>
      <c r="AR149" s="378"/>
      <c r="AS149" s="378"/>
      <c r="AT149" s="378"/>
      <c r="AU149" s="378"/>
      <c r="AV149" s="378"/>
      <c r="AW149" s="378"/>
      <c r="AX149" s="378"/>
      <c r="AY149" s="378"/>
      <c r="AZ149" s="377"/>
      <c r="BA149" s="377"/>
    </row>
    <row r="150" spans="1:55" ht="16.5" customHeight="1" x14ac:dyDescent="0.25">
      <c r="A150" s="195" t="s">
        <v>350</v>
      </c>
      <c r="B150" s="195"/>
      <c r="C150" s="381"/>
      <c r="D150" s="381"/>
      <c r="E150" s="382">
        <f>E129+E138+E143</f>
        <v>161082.99322</v>
      </c>
      <c r="F150" s="382">
        <f>F129+F138+F143</f>
        <v>84048.495119999992</v>
      </c>
      <c r="G150" s="439"/>
      <c r="H150" s="471"/>
      <c r="I150" s="471"/>
      <c r="J150" s="439"/>
      <c r="K150" s="471"/>
      <c r="L150" s="471"/>
      <c r="M150" s="383"/>
      <c r="N150" s="471"/>
      <c r="O150" s="471"/>
      <c r="P150" s="383"/>
      <c r="Q150" s="471"/>
      <c r="R150" s="471"/>
      <c r="S150" s="383"/>
      <c r="T150" s="471"/>
      <c r="U150" s="471"/>
      <c r="V150" s="195"/>
      <c r="W150" s="415"/>
      <c r="X150" s="41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6"/>
      <c r="BA150" s="196"/>
    </row>
    <row r="151" spans="1:55" ht="18.75" x14ac:dyDescent="0.25">
      <c r="A151" s="384" t="s">
        <v>349</v>
      </c>
      <c r="B151" s="385"/>
      <c r="C151" s="385"/>
      <c r="D151" s="385"/>
      <c r="E151" s="501">
        <f>E138+E143</f>
        <v>148594.5931</v>
      </c>
      <c r="F151" s="501">
        <f>F138+F143</f>
        <v>78087</v>
      </c>
      <c r="G151" s="440"/>
      <c r="H151" s="472"/>
      <c r="I151" s="472"/>
      <c r="J151" s="440"/>
      <c r="K151" s="472"/>
      <c r="L151" s="472"/>
      <c r="M151" s="386"/>
      <c r="N151" s="472"/>
      <c r="O151" s="472"/>
      <c r="P151" s="386"/>
      <c r="Q151" s="472"/>
      <c r="R151" s="472"/>
      <c r="S151" s="386"/>
      <c r="T151" s="513"/>
      <c r="U151" s="513"/>
      <c r="V151" s="387"/>
      <c r="W151" s="496"/>
      <c r="X151" s="496"/>
      <c r="Y151" s="387"/>
      <c r="Z151" s="387"/>
      <c r="AA151" s="387"/>
      <c r="AB151" s="387"/>
      <c r="AC151" s="387"/>
      <c r="AD151" s="387"/>
      <c r="AE151" s="387"/>
      <c r="AF151" s="387"/>
      <c r="AG151" s="387"/>
      <c r="AH151" s="387"/>
      <c r="AI151" s="387"/>
      <c r="AJ151" s="387"/>
      <c r="AK151" s="387"/>
      <c r="AL151" s="387"/>
      <c r="AM151" s="387"/>
      <c r="AN151" s="387"/>
      <c r="AO151" s="385"/>
      <c r="AP151" s="385"/>
      <c r="AQ151" s="385"/>
      <c r="AR151" s="385"/>
      <c r="AS151" s="385"/>
      <c r="AT151" s="387"/>
      <c r="AU151" s="387"/>
      <c r="AV151" s="387"/>
      <c r="AW151" s="387"/>
      <c r="AX151" s="387"/>
      <c r="AY151" s="195"/>
      <c r="AZ151" s="196"/>
      <c r="BA151" s="196"/>
    </row>
    <row r="152" spans="1:55" ht="18.75" x14ac:dyDescent="0.25">
      <c r="A152" s="384"/>
      <c r="B152" s="385"/>
      <c r="C152" s="385"/>
      <c r="D152" s="385"/>
      <c r="E152" s="385"/>
      <c r="F152" s="495"/>
      <c r="G152" s="440"/>
      <c r="H152" s="472"/>
      <c r="I152" s="472"/>
      <c r="J152" s="440"/>
      <c r="K152" s="472"/>
      <c r="L152" s="472"/>
      <c r="M152" s="386"/>
      <c r="N152" s="472"/>
      <c r="O152" s="472"/>
      <c r="P152" s="386"/>
      <c r="Q152" s="472"/>
      <c r="R152" s="472"/>
      <c r="S152" s="386"/>
      <c r="T152" s="513"/>
      <c r="U152" s="513"/>
      <c r="V152" s="387"/>
      <c r="W152" s="496"/>
      <c r="X152" s="496"/>
      <c r="Y152" s="387"/>
      <c r="Z152" s="387"/>
      <c r="AA152" s="387"/>
      <c r="AB152" s="387"/>
      <c r="AC152" s="387"/>
      <c r="AD152" s="387"/>
      <c r="AE152" s="387"/>
      <c r="AF152" s="387"/>
      <c r="AG152" s="387"/>
      <c r="AH152" s="387"/>
      <c r="AI152" s="387"/>
      <c r="AJ152" s="387"/>
      <c r="AK152" s="387"/>
      <c r="AL152" s="387"/>
      <c r="AM152" s="387"/>
      <c r="AN152" s="387"/>
      <c r="AO152" s="385"/>
      <c r="AP152" s="385"/>
      <c r="AQ152" s="385"/>
      <c r="AR152" s="385"/>
      <c r="AS152" s="385"/>
      <c r="AT152" s="387"/>
      <c r="AU152" s="387"/>
      <c r="AV152" s="387"/>
      <c r="AW152" s="387"/>
      <c r="AX152" s="387"/>
      <c r="AY152" s="195"/>
      <c r="AZ152" s="196"/>
      <c r="BA152" s="196"/>
    </row>
    <row r="153" spans="1:55" ht="18.75" x14ac:dyDescent="0.25">
      <c r="A153" s="385" t="s">
        <v>262</v>
      </c>
      <c r="B153" s="196"/>
      <c r="C153" s="385"/>
      <c r="D153" s="385"/>
      <c r="E153" s="385"/>
      <c r="F153" s="385"/>
      <c r="G153" s="440"/>
      <c r="H153" s="472"/>
      <c r="I153" s="472"/>
      <c r="J153" s="440"/>
      <c r="K153" s="472"/>
      <c r="L153" s="472"/>
      <c r="M153" s="386"/>
      <c r="N153" s="472"/>
      <c r="O153" s="472"/>
      <c r="P153" s="386"/>
      <c r="Q153" s="472"/>
      <c r="R153" s="472"/>
      <c r="S153" s="386"/>
      <c r="T153" s="513"/>
      <c r="U153" s="513"/>
      <c r="V153" s="387"/>
      <c r="W153" s="496"/>
      <c r="X153" s="496"/>
      <c r="Y153" s="387"/>
      <c r="Z153" s="387"/>
      <c r="AA153" s="387"/>
      <c r="AB153" s="387"/>
      <c r="AC153" s="387"/>
      <c r="AD153" s="387"/>
      <c r="AE153" s="387"/>
      <c r="AF153" s="387"/>
      <c r="AG153" s="387"/>
      <c r="AH153" s="387"/>
      <c r="AI153" s="387"/>
      <c r="AJ153" s="387"/>
      <c r="AK153" s="387"/>
      <c r="AL153" s="387"/>
      <c r="AM153" s="387"/>
      <c r="AN153" s="387"/>
      <c r="AO153" s="385"/>
      <c r="AP153" s="385"/>
      <c r="AQ153" s="385"/>
      <c r="AR153" s="385"/>
      <c r="AS153" s="385"/>
      <c r="AT153" s="387"/>
      <c r="AU153" s="387"/>
      <c r="AV153" s="387"/>
      <c r="AW153" s="387"/>
      <c r="AX153" s="387"/>
      <c r="AY153" s="195"/>
      <c r="AZ153" s="196"/>
      <c r="BA153" s="196"/>
    </row>
    <row r="154" spans="1:55" ht="18.75" x14ac:dyDescent="0.25">
      <c r="A154" s="590" t="s">
        <v>264</v>
      </c>
      <c r="B154" s="590"/>
      <c r="C154" s="590"/>
      <c r="D154" s="591"/>
      <c r="E154" s="591"/>
      <c r="F154" s="591"/>
      <c r="G154" s="591"/>
      <c r="H154" s="591"/>
      <c r="I154" s="591"/>
      <c r="J154" s="591"/>
      <c r="K154" s="591"/>
      <c r="L154" s="470"/>
      <c r="M154" s="380"/>
      <c r="N154" s="470"/>
      <c r="O154" s="470"/>
      <c r="P154" s="380"/>
      <c r="Q154" s="470"/>
      <c r="R154" s="470"/>
      <c r="S154" s="380"/>
      <c r="T154" s="470"/>
      <c r="U154" s="470"/>
      <c r="V154" s="378"/>
      <c r="W154" s="414"/>
      <c r="X154" s="414"/>
      <c r="Y154" s="378"/>
      <c r="Z154" s="378"/>
      <c r="AA154" s="378"/>
      <c r="AB154" s="378"/>
      <c r="AC154" s="378"/>
      <c r="AD154" s="378"/>
      <c r="AE154" s="378"/>
      <c r="AF154" s="378"/>
      <c r="AG154" s="378"/>
      <c r="AH154" s="378"/>
      <c r="AI154" s="378"/>
      <c r="AJ154" s="378"/>
      <c r="AK154" s="378"/>
      <c r="AL154" s="378"/>
      <c r="AM154" s="378"/>
      <c r="AN154" s="378"/>
      <c r="AO154" s="378"/>
      <c r="AP154" s="378"/>
      <c r="AQ154" s="378"/>
      <c r="AR154" s="378"/>
      <c r="AS154" s="378"/>
      <c r="AT154" s="378"/>
      <c r="AU154" s="378"/>
      <c r="AV154" s="378"/>
      <c r="AW154" s="378"/>
      <c r="AX154" s="378"/>
      <c r="AY154" s="378"/>
      <c r="AZ154" s="377"/>
      <c r="BA154" s="377"/>
    </row>
    <row r="157" spans="1:55" ht="18.75" x14ac:dyDescent="0.25">
      <c r="A157" s="195"/>
      <c r="B157" s="385"/>
      <c r="C157" s="385"/>
      <c r="D157" s="385"/>
      <c r="E157" s="385"/>
      <c r="F157" s="385"/>
      <c r="G157" s="440"/>
      <c r="H157" s="472"/>
      <c r="I157" s="472"/>
      <c r="J157" s="440"/>
      <c r="K157" s="472"/>
      <c r="L157" s="472"/>
      <c r="M157" s="386"/>
      <c r="N157" s="472"/>
      <c r="O157" s="472"/>
      <c r="P157" s="386"/>
      <c r="Q157" s="472"/>
      <c r="R157" s="472"/>
      <c r="S157" s="386"/>
      <c r="T157" s="513"/>
      <c r="U157" s="513"/>
      <c r="V157" s="387"/>
      <c r="W157" s="496"/>
      <c r="X157" s="496"/>
      <c r="Y157" s="387"/>
      <c r="Z157" s="387"/>
      <c r="AA157" s="387"/>
      <c r="AB157" s="387"/>
      <c r="AC157" s="387"/>
      <c r="AD157" s="387"/>
      <c r="AE157" s="387"/>
      <c r="AF157" s="387"/>
      <c r="AG157" s="387"/>
      <c r="AH157" s="387"/>
      <c r="AI157" s="387"/>
      <c r="AJ157" s="387"/>
      <c r="AK157" s="387"/>
      <c r="AL157" s="387"/>
      <c r="AM157" s="387"/>
      <c r="AN157" s="387"/>
      <c r="AO157" s="385"/>
      <c r="AP157" s="385"/>
      <c r="AQ157" s="385"/>
      <c r="AR157" s="385"/>
      <c r="AS157" s="385"/>
      <c r="AT157" s="387"/>
      <c r="AU157" s="387"/>
      <c r="AV157" s="387"/>
      <c r="AW157" s="387"/>
      <c r="AX157" s="387"/>
      <c r="AY157" s="195"/>
      <c r="AZ157" s="196"/>
      <c r="BA157" s="196"/>
    </row>
    <row r="158" spans="1:55" x14ac:dyDescent="0.25">
      <c r="A158" s="377"/>
      <c r="T158" s="514"/>
      <c r="U158" s="514"/>
      <c r="V158" s="388"/>
      <c r="W158" s="497"/>
      <c r="X158" s="497"/>
      <c r="Y158" s="388"/>
      <c r="Z158" s="388"/>
      <c r="AA158" s="388"/>
      <c r="AB158" s="388"/>
      <c r="AC158" s="388"/>
      <c r="AD158" s="388"/>
      <c r="AE158" s="388"/>
      <c r="AF158" s="388"/>
      <c r="AG158" s="388"/>
      <c r="AH158" s="388"/>
      <c r="AI158" s="388"/>
      <c r="AJ158" s="388"/>
      <c r="AK158" s="388"/>
      <c r="AL158" s="388"/>
      <c r="AM158" s="388"/>
      <c r="AN158" s="388"/>
      <c r="AT158" s="388"/>
      <c r="AU158" s="388"/>
      <c r="AV158" s="388"/>
      <c r="AW158" s="388"/>
      <c r="AX158" s="388"/>
      <c r="AY158" s="196"/>
      <c r="AZ158" s="196"/>
      <c r="BA158" s="196"/>
    </row>
    <row r="159" spans="1:55" x14ac:dyDescent="0.25">
      <c r="A159" s="377"/>
      <c r="T159" s="514"/>
      <c r="U159" s="514"/>
      <c r="V159" s="388"/>
      <c r="W159" s="497"/>
      <c r="X159" s="497"/>
      <c r="Y159" s="388"/>
      <c r="Z159" s="388"/>
      <c r="AA159" s="388"/>
      <c r="AB159" s="388"/>
      <c r="AC159" s="388"/>
      <c r="AD159" s="388"/>
      <c r="AE159" s="388"/>
      <c r="AF159" s="388"/>
      <c r="AG159" s="388"/>
      <c r="AH159" s="388"/>
      <c r="AI159" s="388"/>
      <c r="AJ159" s="388"/>
      <c r="AK159" s="388"/>
      <c r="AL159" s="388"/>
      <c r="AM159" s="388"/>
      <c r="AN159" s="388"/>
      <c r="AT159" s="388"/>
      <c r="AU159" s="388"/>
      <c r="AV159" s="388"/>
      <c r="AW159" s="388"/>
      <c r="AX159" s="388"/>
      <c r="AY159" s="196"/>
      <c r="AZ159" s="196"/>
      <c r="BA159" s="196"/>
    </row>
    <row r="160" spans="1:55" x14ac:dyDescent="0.25">
      <c r="A160" s="377"/>
      <c r="T160" s="514"/>
      <c r="U160" s="514"/>
      <c r="V160" s="388"/>
      <c r="W160" s="497"/>
      <c r="X160" s="497"/>
      <c r="Y160" s="388"/>
      <c r="Z160" s="388"/>
      <c r="AA160" s="388"/>
      <c r="AB160" s="388"/>
      <c r="AC160" s="388"/>
      <c r="AD160" s="388"/>
      <c r="AE160" s="388"/>
      <c r="AF160" s="388"/>
      <c r="AG160" s="388"/>
      <c r="AH160" s="388"/>
      <c r="AI160" s="388"/>
      <c r="AJ160" s="388"/>
      <c r="AK160" s="388"/>
      <c r="AL160" s="388"/>
      <c r="AM160" s="388"/>
      <c r="AN160" s="388"/>
      <c r="AT160" s="388"/>
      <c r="AU160" s="388"/>
      <c r="AV160" s="388"/>
      <c r="AW160" s="388"/>
      <c r="AX160" s="388"/>
      <c r="AY160" s="196"/>
      <c r="AZ160" s="196"/>
      <c r="BA160" s="196"/>
    </row>
    <row r="161" spans="1:54" ht="14.25" customHeight="1" x14ac:dyDescent="0.25">
      <c r="A161" s="377"/>
      <c r="T161" s="514"/>
      <c r="U161" s="514"/>
      <c r="V161" s="388"/>
      <c r="W161" s="497"/>
      <c r="X161" s="497"/>
      <c r="Y161" s="388"/>
      <c r="Z161" s="388"/>
      <c r="AA161" s="388"/>
      <c r="AB161" s="388"/>
      <c r="AC161" s="388"/>
      <c r="AD161" s="388"/>
      <c r="AE161" s="388"/>
      <c r="AF161" s="388"/>
      <c r="AG161" s="388"/>
      <c r="AH161" s="388"/>
      <c r="AI161" s="388"/>
      <c r="AJ161" s="388"/>
      <c r="AK161" s="388"/>
      <c r="AL161" s="388"/>
      <c r="AM161" s="388"/>
      <c r="AN161" s="388"/>
      <c r="AT161" s="388"/>
      <c r="AU161" s="388"/>
      <c r="AV161" s="388"/>
      <c r="AW161" s="388"/>
      <c r="AX161" s="388"/>
      <c r="AY161" s="196"/>
      <c r="AZ161" s="196"/>
      <c r="BA161" s="196"/>
    </row>
    <row r="162" spans="1:54" x14ac:dyDescent="0.25">
      <c r="A162" s="372"/>
      <c r="T162" s="514"/>
      <c r="U162" s="514"/>
      <c r="V162" s="388"/>
      <c r="W162" s="497"/>
      <c r="X162" s="497"/>
      <c r="Y162" s="388"/>
      <c r="Z162" s="388"/>
      <c r="AA162" s="388"/>
      <c r="AB162" s="388"/>
      <c r="AC162" s="388"/>
      <c r="AD162" s="388"/>
      <c r="AE162" s="388"/>
      <c r="AF162" s="388"/>
      <c r="AG162" s="388"/>
      <c r="AH162" s="388"/>
      <c r="AI162" s="388"/>
      <c r="AJ162" s="388"/>
      <c r="AK162" s="388"/>
      <c r="AL162" s="388"/>
      <c r="AM162" s="388"/>
      <c r="AN162" s="388"/>
      <c r="AT162" s="388"/>
      <c r="AU162" s="388"/>
      <c r="AV162" s="388"/>
      <c r="AW162" s="388"/>
      <c r="AX162" s="388"/>
      <c r="AY162" s="196"/>
      <c r="AZ162" s="196"/>
      <c r="BA162" s="196"/>
    </row>
    <row r="163" spans="1:54" x14ac:dyDescent="0.25">
      <c r="A163" s="377"/>
      <c r="T163" s="514"/>
      <c r="U163" s="514"/>
      <c r="V163" s="388"/>
      <c r="W163" s="497"/>
      <c r="X163" s="497"/>
      <c r="Y163" s="388"/>
      <c r="Z163" s="388"/>
      <c r="AA163" s="388"/>
      <c r="AB163" s="388"/>
      <c r="AC163" s="388"/>
      <c r="AD163" s="388"/>
      <c r="AE163" s="388"/>
      <c r="AF163" s="388"/>
      <c r="AG163" s="388"/>
      <c r="AH163" s="388"/>
      <c r="AI163" s="388"/>
      <c r="AJ163" s="388"/>
      <c r="AK163" s="388"/>
      <c r="AL163" s="388"/>
      <c r="AM163" s="388"/>
      <c r="AN163" s="388"/>
      <c r="AT163" s="388"/>
      <c r="AU163" s="388"/>
      <c r="AV163" s="388"/>
      <c r="AW163" s="388"/>
      <c r="AX163" s="388"/>
      <c r="AY163" s="196"/>
      <c r="AZ163" s="196"/>
      <c r="BA163" s="196"/>
    </row>
    <row r="164" spans="1:54" x14ac:dyDescent="0.25">
      <c r="A164" s="377"/>
      <c r="T164" s="514"/>
      <c r="U164" s="514"/>
      <c r="V164" s="388"/>
      <c r="W164" s="497"/>
      <c r="X164" s="497"/>
      <c r="Y164" s="388"/>
      <c r="Z164" s="388"/>
      <c r="AA164" s="388"/>
      <c r="AB164" s="388"/>
      <c r="AC164" s="388"/>
      <c r="AD164" s="388"/>
      <c r="AE164" s="388"/>
      <c r="AF164" s="388"/>
      <c r="AG164" s="388"/>
      <c r="AH164" s="388"/>
      <c r="AI164" s="388"/>
      <c r="AJ164" s="388"/>
      <c r="AK164" s="388"/>
      <c r="AL164" s="388"/>
      <c r="AM164" s="388"/>
      <c r="AN164" s="388"/>
      <c r="AT164" s="388"/>
      <c r="AU164" s="388"/>
      <c r="AV164" s="388"/>
      <c r="AW164" s="388"/>
      <c r="AX164" s="388"/>
      <c r="AY164" s="196"/>
      <c r="AZ164" s="196"/>
      <c r="BA164" s="196"/>
    </row>
    <row r="165" spans="1:54" x14ac:dyDescent="0.25">
      <c r="A165" s="377"/>
      <c r="T165" s="514"/>
      <c r="U165" s="514"/>
      <c r="V165" s="388"/>
      <c r="W165" s="497"/>
      <c r="X165" s="497"/>
      <c r="Y165" s="388"/>
      <c r="Z165" s="388"/>
      <c r="AA165" s="388"/>
      <c r="AB165" s="388"/>
      <c r="AC165" s="388"/>
      <c r="AD165" s="388"/>
      <c r="AE165" s="388"/>
      <c r="AF165" s="388"/>
      <c r="AG165" s="388"/>
      <c r="AH165" s="388"/>
      <c r="AI165" s="388"/>
      <c r="AJ165" s="388"/>
      <c r="AK165" s="388"/>
      <c r="AL165" s="388"/>
      <c r="AM165" s="388"/>
      <c r="AN165" s="388"/>
      <c r="AT165" s="388"/>
      <c r="AU165" s="388"/>
      <c r="AV165" s="388"/>
      <c r="AW165" s="388"/>
      <c r="AX165" s="388"/>
      <c r="AY165" s="196"/>
      <c r="AZ165" s="196"/>
      <c r="BA165" s="196"/>
    </row>
    <row r="166" spans="1:54" x14ac:dyDescent="0.25">
      <c r="A166" s="377"/>
      <c r="T166" s="514"/>
      <c r="U166" s="514"/>
      <c r="V166" s="388"/>
      <c r="W166" s="497"/>
      <c r="X166" s="497"/>
      <c r="Y166" s="388"/>
      <c r="Z166" s="388"/>
      <c r="AA166" s="388"/>
      <c r="AB166" s="388"/>
      <c r="AC166" s="388"/>
      <c r="AD166" s="388"/>
      <c r="AE166" s="388"/>
      <c r="AF166" s="388"/>
      <c r="AG166" s="388"/>
      <c r="AH166" s="388"/>
      <c r="AI166" s="388"/>
      <c r="AJ166" s="388"/>
      <c r="AK166" s="388"/>
      <c r="AL166" s="388"/>
      <c r="AM166" s="388"/>
      <c r="AN166" s="388"/>
      <c r="AT166" s="388"/>
      <c r="AU166" s="388"/>
      <c r="AV166" s="388"/>
      <c r="AW166" s="388"/>
      <c r="AX166" s="388"/>
      <c r="AY166" s="196"/>
      <c r="AZ166" s="196"/>
      <c r="BA166" s="196"/>
    </row>
    <row r="167" spans="1:54" ht="12.75" customHeight="1" x14ac:dyDescent="0.25">
      <c r="A167" s="377"/>
    </row>
    <row r="168" spans="1:54" x14ac:dyDescent="0.25">
      <c r="A168" s="372"/>
    </row>
    <row r="169" spans="1:54" x14ac:dyDescent="0.25">
      <c r="A169" s="377"/>
      <c r="T169" s="515"/>
      <c r="U169" s="515"/>
      <c r="V169" s="389"/>
      <c r="W169" s="498"/>
      <c r="X169" s="498"/>
      <c r="Y169" s="389"/>
      <c r="Z169" s="389"/>
      <c r="AA169" s="389"/>
      <c r="AB169" s="389"/>
      <c r="AC169" s="389"/>
      <c r="AD169" s="389"/>
      <c r="AE169" s="389"/>
      <c r="AF169" s="389"/>
      <c r="AG169" s="389"/>
      <c r="AH169" s="389"/>
      <c r="AI169" s="389"/>
      <c r="AJ169" s="389"/>
      <c r="AK169" s="389"/>
      <c r="AL169" s="389"/>
      <c r="AM169" s="389"/>
      <c r="AN169" s="389"/>
      <c r="AT169" s="389"/>
      <c r="AU169" s="389"/>
      <c r="AV169" s="389"/>
      <c r="AW169" s="389"/>
      <c r="AX169" s="389"/>
    </row>
    <row r="170" spans="1:54" s="193" customFormat="1" x14ac:dyDescent="0.25">
      <c r="A170" s="377"/>
      <c r="G170" s="416"/>
      <c r="H170" s="446"/>
      <c r="I170" s="446"/>
      <c r="J170" s="416"/>
      <c r="K170" s="446"/>
      <c r="L170" s="446"/>
      <c r="M170" s="194"/>
      <c r="N170" s="446"/>
      <c r="O170" s="446"/>
      <c r="P170" s="194"/>
      <c r="Q170" s="446"/>
      <c r="R170" s="446"/>
      <c r="S170" s="194"/>
      <c r="T170" s="515"/>
      <c r="U170" s="515"/>
      <c r="V170" s="389"/>
      <c r="W170" s="498"/>
      <c r="X170" s="498"/>
      <c r="Y170" s="389"/>
      <c r="Z170" s="389"/>
      <c r="AA170" s="389"/>
      <c r="AB170" s="389"/>
      <c r="AC170" s="389"/>
      <c r="AD170" s="389"/>
      <c r="AE170" s="389"/>
      <c r="AF170" s="389"/>
      <c r="AG170" s="389"/>
      <c r="AH170" s="389"/>
      <c r="AI170" s="389"/>
      <c r="AJ170" s="389"/>
      <c r="AK170" s="389"/>
      <c r="AL170" s="389"/>
      <c r="AM170" s="389"/>
      <c r="AN170" s="389"/>
      <c r="AT170" s="389"/>
      <c r="AU170" s="389"/>
      <c r="AV170" s="389"/>
      <c r="AW170" s="389"/>
      <c r="AX170" s="389"/>
      <c r="BB170" s="196"/>
    </row>
    <row r="171" spans="1:54" s="193" customFormat="1" x14ac:dyDescent="0.25">
      <c r="A171" s="377"/>
      <c r="G171" s="416"/>
      <c r="H171" s="446"/>
      <c r="I171" s="446"/>
      <c r="J171" s="416"/>
      <c r="K171" s="446"/>
      <c r="L171" s="446"/>
      <c r="M171" s="194"/>
      <c r="N171" s="446"/>
      <c r="O171" s="446"/>
      <c r="P171" s="194"/>
      <c r="Q171" s="446"/>
      <c r="R171" s="446"/>
      <c r="S171" s="194"/>
      <c r="T171" s="515"/>
      <c r="U171" s="515"/>
      <c r="V171" s="389"/>
      <c r="W171" s="498"/>
      <c r="X171" s="498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389"/>
      <c r="AJ171" s="389"/>
      <c r="AK171" s="389"/>
      <c r="AL171" s="389"/>
      <c r="AM171" s="389"/>
      <c r="AN171" s="389"/>
      <c r="AT171" s="389"/>
      <c r="AU171" s="389"/>
      <c r="AV171" s="389"/>
      <c r="AW171" s="389"/>
      <c r="AX171" s="389"/>
      <c r="BB171" s="196"/>
    </row>
    <row r="172" spans="1:54" s="193" customFormat="1" x14ac:dyDescent="0.25">
      <c r="A172" s="377"/>
      <c r="G172" s="416"/>
      <c r="H172" s="446"/>
      <c r="I172" s="446"/>
      <c r="J172" s="416"/>
      <c r="K172" s="446"/>
      <c r="L172" s="446"/>
      <c r="M172" s="194"/>
      <c r="N172" s="446"/>
      <c r="O172" s="446"/>
      <c r="P172" s="194"/>
      <c r="Q172" s="446"/>
      <c r="R172" s="446"/>
      <c r="S172" s="194"/>
      <c r="T172" s="515"/>
      <c r="U172" s="515"/>
      <c r="V172" s="389"/>
      <c r="W172" s="498"/>
      <c r="X172" s="498"/>
      <c r="Y172" s="389"/>
      <c r="Z172" s="389"/>
      <c r="AA172" s="389"/>
      <c r="AB172" s="389"/>
      <c r="AC172" s="389"/>
      <c r="AD172" s="389"/>
      <c r="AE172" s="389"/>
      <c r="AF172" s="389"/>
      <c r="AG172" s="389"/>
      <c r="AH172" s="389"/>
      <c r="AI172" s="389"/>
      <c r="AJ172" s="389"/>
      <c r="AK172" s="389"/>
      <c r="AL172" s="389"/>
      <c r="AM172" s="389"/>
      <c r="AN172" s="389"/>
      <c r="AT172" s="389"/>
      <c r="AU172" s="389"/>
      <c r="AV172" s="389"/>
      <c r="AW172" s="389"/>
      <c r="AX172" s="389"/>
      <c r="BB172" s="196"/>
    </row>
    <row r="173" spans="1:54" s="193" customFormat="1" x14ac:dyDescent="0.25">
      <c r="A173" s="377"/>
      <c r="G173" s="416"/>
      <c r="H173" s="446"/>
      <c r="I173" s="446"/>
      <c r="J173" s="416"/>
      <c r="K173" s="446"/>
      <c r="L173" s="446"/>
      <c r="M173" s="194"/>
      <c r="N173" s="446"/>
      <c r="O173" s="446"/>
      <c r="P173" s="194"/>
      <c r="Q173" s="446"/>
      <c r="R173" s="446"/>
      <c r="S173" s="194"/>
      <c r="T173" s="446"/>
      <c r="U173" s="446"/>
      <c r="W173" s="390"/>
      <c r="X173" s="390"/>
      <c r="BB173" s="196"/>
    </row>
    <row r="179" spans="7:54" s="193" customFormat="1" ht="49.5" customHeight="1" x14ac:dyDescent="0.25">
      <c r="G179" s="416"/>
      <c r="H179" s="446"/>
      <c r="I179" s="446"/>
      <c r="J179" s="416"/>
      <c r="K179" s="446"/>
      <c r="L179" s="446"/>
      <c r="M179" s="194"/>
      <c r="N179" s="446"/>
      <c r="O179" s="446"/>
      <c r="P179" s="194"/>
      <c r="Q179" s="446"/>
      <c r="R179" s="446"/>
      <c r="S179" s="194"/>
      <c r="T179" s="446"/>
      <c r="U179" s="446"/>
      <c r="W179" s="390"/>
      <c r="X179" s="390"/>
      <c r="BB179" s="196"/>
    </row>
  </sheetData>
  <mergeCells count="106">
    <mergeCell ref="A125:A127"/>
    <mergeCell ref="B125:B127"/>
    <mergeCell ref="C125:C127"/>
    <mergeCell ref="B60:B64"/>
    <mergeCell ref="A55:A59"/>
    <mergeCell ref="B55:B59"/>
    <mergeCell ref="BB55:BB59"/>
    <mergeCell ref="A39:BB39"/>
    <mergeCell ref="A40:A44"/>
    <mergeCell ref="B40:B44"/>
    <mergeCell ref="C40:C44"/>
    <mergeCell ref="BB40:BB44"/>
    <mergeCell ref="A45:A49"/>
    <mergeCell ref="B45:B49"/>
    <mergeCell ref="BB45:BB49"/>
    <mergeCell ref="A50:A54"/>
    <mergeCell ref="B50:B54"/>
    <mergeCell ref="BB50:BB54"/>
    <mergeCell ref="A122:A124"/>
    <mergeCell ref="A114:A116"/>
    <mergeCell ref="B114:B116"/>
    <mergeCell ref="C114:C116"/>
    <mergeCell ref="B117:B120"/>
    <mergeCell ref="C117:C120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W7:Y7"/>
    <mergeCell ref="Q7:S7"/>
    <mergeCell ref="BB15:BB33"/>
    <mergeCell ref="Z7:AD7"/>
    <mergeCell ref="AE7:AI7"/>
    <mergeCell ref="AJ7:AN7"/>
    <mergeCell ref="AO7:AS7"/>
    <mergeCell ref="AT7:AX7"/>
    <mergeCell ref="T7:V7"/>
    <mergeCell ref="A19:C23"/>
    <mergeCell ref="A24:C28"/>
    <mergeCell ref="A10:C14"/>
    <mergeCell ref="K7:M7"/>
    <mergeCell ref="N7:P7"/>
    <mergeCell ref="A29:C33"/>
    <mergeCell ref="BB10:BB14"/>
    <mergeCell ref="A15:C18"/>
    <mergeCell ref="A34:C34"/>
    <mergeCell ref="BB80:BB84"/>
    <mergeCell ref="A103:A107"/>
    <mergeCell ref="B103:B107"/>
    <mergeCell ref="BB103:BB107"/>
    <mergeCell ref="BB75:BB79"/>
    <mergeCell ref="B65:B69"/>
    <mergeCell ref="A70:A74"/>
    <mergeCell ref="B70:B74"/>
    <mergeCell ref="A75:A79"/>
    <mergeCell ref="B75:B79"/>
    <mergeCell ref="C75:C79"/>
    <mergeCell ref="B80:B84"/>
    <mergeCell ref="C80:C84"/>
    <mergeCell ref="A80:A84"/>
    <mergeCell ref="A154:K154"/>
    <mergeCell ref="A145:BB145"/>
    <mergeCell ref="A148:AY148"/>
    <mergeCell ref="A128:BB128"/>
    <mergeCell ref="A129:C133"/>
    <mergeCell ref="BB129:BB133"/>
    <mergeCell ref="A134:C134"/>
    <mergeCell ref="A135:C139"/>
    <mergeCell ref="BB135:BB139"/>
    <mergeCell ref="A140:C144"/>
    <mergeCell ref="BB140:BB144"/>
    <mergeCell ref="A146:BB146"/>
    <mergeCell ref="A117:A120"/>
    <mergeCell ref="B122:B124"/>
    <mergeCell ref="C122:C124"/>
    <mergeCell ref="A85:XFD85"/>
    <mergeCell ref="C45:C74"/>
    <mergeCell ref="C91:C107"/>
    <mergeCell ref="A97:A101"/>
    <mergeCell ref="B97:B101"/>
    <mergeCell ref="BB97:BB101"/>
    <mergeCell ref="A109:A113"/>
    <mergeCell ref="B109:B113"/>
    <mergeCell ref="C109:C113"/>
    <mergeCell ref="BB109:BB113"/>
    <mergeCell ref="A86:A90"/>
    <mergeCell ref="B86:B90"/>
    <mergeCell ref="C86:C90"/>
    <mergeCell ref="BB86:BB90"/>
    <mergeCell ref="A91:A95"/>
    <mergeCell ref="B91:B95"/>
    <mergeCell ref="BB91:BB95"/>
    <mergeCell ref="A60:A64"/>
    <mergeCell ref="A65:A69"/>
  </mergeCells>
  <pageMargins left="0.59055118110236227" right="0.59055118110236227" top="1.1811023622047245" bottom="0.39370078740157483" header="0" footer="0"/>
  <pageSetup paperSize="9" scale="28" orientation="landscape" r:id="rId1"/>
  <headerFooter>
    <oddFooter>&amp;C&amp;"Times New Roman,обычный"&amp;8Страница  &amp;P из &amp;N</oddFooter>
  </headerFooter>
  <rowBreaks count="2" manualBreakCount="2">
    <brk id="55" max="53" man="1"/>
    <brk id="127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view="pageBreakPreview" topLeftCell="A10" zoomScale="60" zoomScaleNormal="71" workbookViewId="0">
      <selection activeCell="J13" sqref="J13"/>
    </sheetView>
  </sheetViews>
  <sheetFormatPr defaultColWidth="9.140625" defaultRowHeight="18.75" x14ac:dyDescent="0.3"/>
  <cols>
    <col min="1" max="1" width="4" style="109" customWidth="1"/>
    <col min="2" max="2" width="63.28515625" style="110" customWidth="1"/>
    <col min="3" max="3" width="14.85546875" style="110" customWidth="1"/>
    <col min="4" max="4" width="9.140625" style="110" customWidth="1"/>
    <col min="5" max="5" width="9.7109375" style="110" customWidth="1"/>
    <col min="6" max="6" width="8.5703125" style="110" customWidth="1"/>
    <col min="7" max="7" width="10.85546875" style="110" customWidth="1"/>
    <col min="8" max="8" width="10.85546875" style="178" customWidth="1"/>
    <col min="9" max="9" width="12.7109375" style="179" customWidth="1"/>
    <col min="10" max="10" width="12.28515625" style="110" customWidth="1"/>
    <col min="11" max="11" width="9.28515625" style="110" customWidth="1"/>
    <col min="12" max="12" width="12.42578125" style="110" customWidth="1"/>
    <col min="13" max="13" width="10.28515625" style="110" customWidth="1"/>
    <col min="14" max="14" width="8" style="110" customWidth="1"/>
    <col min="15" max="15" width="10.85546875" style="110" customWidth="1"/>
    <col min="16" max="16" width="10.140625" style="110" customWidth="1"/>
    <col min="17" max="17" width="9.28515625" style="110" customWidth="1"/>
    <col min="18" max="18" width="9.7109375" style="110" customWidth="1"/>
    <col min="19" max="19" width="6.85546875" style="110" hidden="1" customWidth="1"/>
    <col min="20" max="20" width="7.7109375" style="110" hidden="1" customWidth="1"/>
    <col min="21" max="21" width="6.28515625" style="110" hidden="1" customWidth="1"/>
    <col min="22" max="22" width="7.7109375" style="110" hidden="1" customWidth="1"/>
    <col min="23" max="23" width="7.140625" style="110" hidden="1" customWidth="1"/>
    <col min="24" max="24" width="6" style="110" hidden="1" customWidth="1"/>
    <col min="25" max="25" width="6.85546875" style="110" hidden="1" customWidth="1"/>
    <col min="26" max="26" width="8.85546875" style="110" hidden="1" customWidth="1"/>
    <col min="27" max="27" width="5.28515625" style="110" hidden="1" customWidth="1"/>
    <col min="28" max="28" width="7.28515625" style="110" hidden="1" customWidth="1"/>
    <col min="29" max="29" width="7.42578125" style="110" hidden="1" customWidth="1"/>
    <col min="30" max="30" width="6.140625" style="110" hidden="1" customWidth="1"/>
    <col min="31" max="31" width="7.85546875" style="110" hidden="1" customWidth="1"/>
    <col min="32" max="32" width="7.140625" style="110" hidden="1" customWidth="1"/>
    <col min="33" max="33" width="6.140625" style="110" hidden="1" customWidth="1"/>
    <col min="34" max="34" width="7.5703125" style="110" hidden="1" customWidth="1"/>
    <col min="35" max="35" width="7.140625" style="110" hidden="1" customWidth="1"/>
    <col min="36" max="36" width="6" style="110" hidden="1" customWidth="1"/>
    <col min="37" max="37" width="7.28515625" style="110" hidden="1" customWidth="1"/>
    <col min="38" max="38" width="7.42578125" style="110" hidden="1" customWidth="1"/>
    <col min="39" max="39" width="6" style="110" hidden="1" customWidth="1"/>
    <col min="40" max="40" width="8.42578125" style="110" hidden="1" customWidth="1"/>
    <col min="41" max="41" width="8.140625" style="110" hidden="1" customWidth="1"/>
    <col min="42" max="42" width="6.5703125" style="110" hidden="1" customWidth="1"/>
    <col min="43" max="43" width="28.85546875" style="110" customWidth="1"/>
    <col min="44" max="16384" width="9.140625" style="110"/>
  </cols>
  <sheetData>
    <row r="1" spans="1:71" x14ac:dyDescent="0.3">
      <c r="AE1" s="685" t="s">
        <v>281</v>
      </c>
      <c r="AF1" s="685"/>
      <c r="AG1" s="685"/>
      <c r="AH1" s="685"/>
      <c r="AI1" s="685"/>
      <c r="AJ1" s="685"/>
      <c r="AK1" s="685"/>
      <c r="AL1" s="685"/>
      <c r="AM1" s="685"/>
    </row>
    <row r="2" spans="1:71" ht="21" customHeight="1" x14ac:dyDescent="0.3">
      <c r="A2" s="686" t="s">
        <v>307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6"/>
      <c r="AM2" s="686"/>
      <c r="AN2" s="686"/>
      <c r="AO2" s="502"/>
      <c r="AP2" s="502"/>
    </row>
    <row r="3" spans="1:71" ht="15.75" customHeight="1" x14ac:dyDescent="0.3">
      <c r="A3" s="502"/>
      <c r="B3" s="502"/>
      <c r="C3" s="502"/>
      <c r="D3" s="502"/>
      <c r="E3" s="502"/>
      <c r="F3" s="502"/>
      <c r="G3" s="502"/>
      <c r="H3" s="180"/>
      <c r="I3" s="181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</row>
    <row r="4" spans="1:71" ht="19.5" thickBot="1" x14ac:dyDescent="0.35"/>
    <row r="5" spans="1:71" ht="30" customHeight="1" thickBot="1" x14ac:dyDescent="0.35">
      <c r="A5" s="687" t="s">
        <v>0</v>
      </c>
      <c r="B5" s="689" t="s">
        <v>280</v>
      </c>
      <c r="C5" s="689" t="s">
        <v>263</v>
      </c>
      <c r="D5" s="691" t="s">
        <v>384</v>
      </c>
      <c r="E5" s="692"/>
      <c r="F5" s="692"/>
      <c r="G5" s="695" t="s">
        <v>255</v>
      </c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696"/>
      <c r="AB5" s="696"/>
      <c r="AC5" s="696"/>
      <c r="AD5" s="696"/>
      <c r="AE5" s="696"/>
      <c r="AF5" s="696"/>
      <c r="AG5" s="696"/>
      <c r="AH5" s="696"/>
      <c r="AI5" s="696"/>
      <c r="AJ5" s="696"/>
      <c r="AK5" s="696"/>
      <c r="AL5" s="696"/>
      <c r="AM5" s="696"/>
      <c r="AN5" s="696"/>
      <c r="AO5" s="696"/>
      <c r="AP5" s="696"/>
      <c r="AQ5" s="704" t="s">
        <v>279</v>
      </c>
    </row>
    <row r="6" spans="1:71" ht="66.75" customHeight="1" x14ac:dyDescent="0.3">
      <c r="A6" s="688"/>
      <c r="B6" s="690"/>
      <c r="C6" s="690"/>
      <c r="D6" s="693"/>
      <c r="E6" s="694"/>
      <c r="F6" s="694"/>
      <c r="G6" s="697" t="s">
        <v>23</v>
      </c>
      <c r="H6" s="697"/>
      <c r="I6" s="697"/>
      <c r="J6" s="697" t="s">
        <v>369</v>
      </c>
      <c r="K6" s="697"/>
      <c r="L6" s="697"/>
      <c r="M6" s="697" t="s">
        <v>370</v>
      </c>
      <c r="N6" s="697"/>
      <c r="O6" s="697"/>
      <c r="P6" s="697" t="s">
        <v>371</v>
      </c>
      <c r="Q6" s="697"/>
      <c r="R6" s="697"/>
      <c r="S6" s="697" t="s">
        <v>25</v>
      </c>
      <c r="T6" s="697"/>
      <c r="U6" s="697"/>
      <c r="V6" s="697" t="s">
        <v>26</v>
      </c>
      <c r="W6" s="697"/>
      <c r="X6" s="697"/>
      <c r="Y6" s="697" t="s">
        <v>28</v>
      </c>
      <c r="Z6" s="697"/>
      <c r="AA6" s="697"/>
      <c r="AB6" s="697" t="s">
        <v>29</v>
      </c>
      <c r="AC6" s="697"/>
      <c r="AD6" s="697"/>
      <c r="AE6" s="697" t="s">
        <v>30</v>
      </c>
      <c r="AF6" s="697"/>
      <c r="AG6" s="697"/>
      <c r="AH6" s="697" t="s">
        <v>32</v>
      </c>
      <c r="AI6" s="697"/>
      <c r="AJ6" s="697"/>
      <c r="AK6" s="697" t="s">
        <v>33</v>
      </c>
      <c r="AL6" s="697"/>
      <c r="AM6" s="697"/>
      <c r="AN6" s="697" t="s">
        <v>34</v>
      </c>
      <c r="AO6" s="697"/>
      <c r="AP6" s="698"/>
      <c r="AQ6" s="705"/>
    </row>
    <row r="7" spans="1:71" x14ac:dyDescent="0.3">
      <c r="A7" s="111"/>
      <c r="B7" s="505"/>
      <c r="C7" s="505"/>
      <c r="D7" s="505" t="s">
        <v>20</v>
      </c>
      <c r="E7" s="168" t="s">
        <v>21</v>
      </c>
      <c r="F7" s="168" t="s">
        <v>19</v>
      </c>
      <c r="G7" s="168" t="s">
        <v>20</v>
      </c>
      <c r="H7" s="182" t="s">
        <v>21</v>
      </c>
      <c r="I7" s="183" t="s">
        <v>19</v>
      </c>
      <c r="J7" s="168" t="s">
        <v>20</v>
      </c>
      <c r="K7" s="168" t="s">
        <v>21</v>
      </c>
      <c r="L7" s="168" t="s">
        <v>19</v>
      </c>
      <c r="M7" s="168" t="s">
        <v>20</v>
      </c>
      <c r="N7" s="168" t="s">
        <v>21</v>
      </c>
      <c r="O7" s="168" t="s">
        <v>19</v>
      </c>
      <c r="P7" s="168" t="s">
        <v>20</v>
      </c>
      <c r="Q7" s="168" t="s">
        <v>21</v>
      </c>
      <c r="R7" s="168" t="s">
        <v>19</v>
      </c>
      <c r="S7" s="168" t="s">
        <v>20</v>
      </c>
      <c r="T7" s="168" t="s">
        <v>21</v>
      </c>
      <c r="U7" s="168" t="s">
        <v>19</v>
      </c>
      <c r="V7" s="168" t="s">
        <v>20</v>
      </c>
      <c r="W7" s="168" t="s">
        <v>21</v>
      </c>
      <c r="X7" s="168" t="s">
        <v>19</v>
      </c>
      <c r="Y7" s="168" t="s">
        <v>20</v>
      </c>
      <c r="Z7" s="168" t="s">
        <v>21</v>
      </c>
      <c r="AA7" s="168" t="s">
        <v>19</v>
      </c>
      <c r="AB7" s="168" t="s">
        <v>20</v>
      </c>
      <c r="AC7" s="168" t="s">
        <v>21</v>
      </c>
      <c r="AD7" s="168" t="s">
        <v>19</v>
      </c>
      <c r="AE7" s="168" t="s">
        <v>20</v>
      </c>
      <c r="AF7" s="168" t="s">
        <v>21</v>
      </c>
      <c r="AG7" s="168" t="s">
        <v>19</v>
      </c>
      <c r="AH7" s="168" t="s">
        <v>20</v>
      </c>
      <c r="AI7" s="168" t="s">
        <v>21</v>
      </c>
      <c r="AJ7" s="168" t="s">
        <v>19</v>
      </c>
      <c r="AK7" s="168" t="s">
        <v>20</v>
      </c>
      <c r="AL7" s="168" t="s">
        <v>21</v>
      </c>
      <c r="AM7" s="168" t="s">
        <v>19</v>
      </c>
      <c r="AN7" s="168" t="s">
        <v>20</v>
      </c>
      <c r="AO7" s="168" t="s">
        <v>21</v>
      </c>
      <c r="AP7" s="169" t="s">
        <v>19</v>
      </c>
      <c r="AQ7" s="706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</row>
    <row r="8" spans="1:71" s="113" customFormat="1" ht="69" customHeight="1" x14ac:dyDescent="0.3">
      <c r="A8" s="503">
        <v>1</v>
      </c>
      <c r="B8" s="123" t="s">
        <v>372</v>
      </c>
      <c r="C8" s="503">
        <v>43</v>
      </c>
      <c r="D8" s="185">
        <v>55</v>
      </c>
      <c r="E8" s="184">
        <f>SUM(K8)</f>
        <v>55</v>
      </c>
      <c r="F8" s="503">
        <f>SUM(E8/D8*100)</f>
        <v>100</v>
      </c>
      <c r="G8" s="185">
        <v>55</v>
      </c>
      <c r="H8" s="184">
        <v>55.8</v>
      </c>
      <c r="I8" s="186">
        <f>SUM(H8/G8*100)</f>
        <v>101.45454545454544</v>
      </c>
      <c r="J8" s="185">
        <v>55</v>
      </c>
      <c r="K8" s="184">
        <v>55</v>
      </c>
      <c r="L8" s="186">
        <f t="shared" ref="L8:L18" si="0">SUM(K8/J8*100)</f>
        <v>100</v>
      </c>
      <c r="M8" s="185">
        <v>55</v>
      </c>
      <c r="N8" s="184"/>
      <c r="O8" s="186">
        <f t="shared" ref="O8:O18" si="1">SUM(N8/M8*100)</f>
        <v>0</v>
      </c>
      <c r="P8" s="185">
        <v>55</v>
      </c>
      <c r="Q8" s="503"/>
      <c r="R8" s="503"/>
      <c r="S8" s="503">
        <v>52.5</v>
      </c>
      <c r="T8" s="503"/>
      <c r="U8" s="503"/>
      <c r="V8" s="503">
        <v>52.5</v>
      </c>
      <c r="W8" s="503"/>
      <c r="X8" s="503"/>
      <c r="Y8" s="503">
        <v>52.5</v>
      </c>
      <c r="Z8" s="503"/>
      <c r="AA8" s="503"/>
      <c r="AB8" s="503">
        <v>52.5</v>
      </c>
      <c r="AC8" s="503"/>
      <c r="AD8" s="503"/>
      <c r="AE8" s="503">
        <v>52.5</v>
      </c>
      <c r="AF8" s="503"/>
      <c r="AG8" s="503"/>
      <c r="AH8" s="503">
        <v>52.5</v>
      </c>
      <c r="AI8" s="503"/>
      <c r="AJ8" s="503"/>
      <c r="AK8" s="503">
        <v>52.5</v>
      </c>
      <c r="AL8" s="503"/>
      <c r="AM8" s="503"/>
      <c r="AN8" s="503">
        <v>52.5</v>
      </c>
      <c r="AO8" s="503"/>
      <c r="AP8" s="503"/>
      <c r="AQ8" s="112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</row>
    <row r="9" spans="1:71" s="113" customFormat="1" ht="65.25" customHeight="1" x14ac:dyDescent="0.3">
      <c r="A9" s="503">
        <v>2</v>
      </c>
      <c r="B9" s="125" t="s">
        <v>373</v>
      </c>
      <c r="C9" s="503">
        <v>61.9</v>
      </c>
      <c r="D9" s="185">
        <v>66</v>
      </c>
      <c r="E9" s="184">
        <f t="shared" ref="E9:E18" si="2">SUM(K9)</f>
        <v>66</v>
      </c>
      <c r="F9" s="503">
        <f t="shared" ref="F9:F18" si="3">SUM(E9/D9*100)</f>
        <v>100</v>
      </c>
      <c r="G9" s="185">
        <v>66</v>
      </c>
      <c r="H9" s="184">
        <v>66</v>
      </c>
      <c r="I9" s="186">
        <f t="shared" ref="I9:I18" si="4">SUM(H9/G9*100)</f>
        <v>100</v>
      </c>
      <c r="J9" s="185">
        <v>66</v>
      </c>
      <c r="K9" s="184">
        <v>66</v>
      </c>
      <c r="L9" s="186">
        <f t="shared" si="0"/>
        <v>100</v>
      </c>
      <c r="M9" s="185">
        <v>66</v>
      </c>
      <c r="N9" s="184"/>
      <c r="O9" s="186">
        <f t="shared" si="1"/>
        <v>0</v>
      </c>
      <c r="P9" s="185">
        <v>66</v>
      </c>
      <c r="Q9" s="503"/>
      <c r="R9" s="503"/>
      <c r="S9" s="503">
        <v>64.599999999999994</v>
      </c>
      <c r="T9" s="503"/>
      <c r="U9" s="503"/>
      <c r="V9" s="503">
        <v>64.599999999999994</v>
      </c>
      <c r="W9" s="503"/>
      <c r="X9" s="503"/>
      <c r="Y9" s="503">
        <v>64.599999999999994</v>
      </c>
      <c r="Z9" s="503"/>
      <c r="AA9" s="503"/>
      <c r="AB9" s="503">
        <v>64.599999999999994</v>
      </c>
      <c r="AC9" s="503"/>
      <c r="AD9" s="503"/>
      <c r="AE9" s="503">
        <v>64.599999999999994</v>
      </c>
      <c r="AF9" s="503"/>
      <c r="AG9" s="503"/>
      <c r="AH9" s="503">
        <v>64.599999999999994</v>
      </c>
      <c r="AI9" s="503"/>
      <c r="AJ9" s="503"/>
      <c r="AK9" s="503">
        <v>64.599999999999994</v>
      </c>
      <c r="AL9" s="503"/>
      <c r="AM9" s="503"/>
      <c r="AN9" s="503">
        <v>64.599999999999994</v>
      </c>
      <c r="AO9" s="503"/>
      <c r="AP9" s="503"/>
      <c r="AQ9" s="112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</row>
    <row r="10" spans="1:71" s="113" customFormat="1" ht="93.75" x14ac:dyDescent="0.3">
      <c r="A10" s="503">
        <v>3</v>
      </c>
      <c r="B10" s="126" t="s">
        <v>374</v>
      </c>
      <c r="C10" s="503">
        <v>21.6</v>
      </c>
      <c r="D10" s="185">
        <v>39.799999999999997</v>
      </c>
      <c r="E10" s="184">
        <f t="shared" si="2"/>
        <v>38.4</v>
      </c>
      <c r="F10" s="503">
        <f t="shared" si="3"/>
        <v>96.482412060301513</v>
      </c>
      <c r="G10" s="185">
        <v>38</v>
      </c>
      <c r="H10" s="184">
        <v>38</v>
      </c>
      <c r="I10" s="186">
        <f t="shared" si="4"/>
        <v>100</v>
      </c>
      <c r="J10" s="185">
        <v>38.4</v>
      </c>
      <c r="K10" s="184">
        <v>38.4</v>
      </c>
      <c r="L10" s="186">
        <f t="shared" si="0"/>
        <v>100</v>
      </c>
      <c r="M10" s="185">
        <v>38.9</v>
      </c>
      <c r="N10" s="184"/>
      <c r="O10" s="186">
        <f t="shared" si="1"/>
        <v>0</v>
      </c>
      <c r="P10" s="185">
        <v>39.799999999999997</v>
      </c>
      <c r="Q10" s="503"/>
      <c r="R10" s="503"/>
      <c r="S10" s="503">
        <v>34.5</v>
      </c>
      <c r="T10" s="503"/>
      <c r="U10" s="503"/>
      <c r="V10" s="503">
        <v>34.5</v>
      </c>
      <c r="W10" s="503"/>
      <c r="X10" s="503"/>
      <c r="Y10" s="503">
        <v>34.5</v>
      </c>
      <c r="Z10" s="503"/>
      <c r="AA10" s="503"/>
      <c r="AB10" s="503">
        <v>34.5</v>
      </c>
      <c r="AC10" s="503"/>
      <c r="AD10" s="503"/>
      <c r="AE10" s="503">
        <v>34.5</v>
      </c>
      <c r="AF10" s="503"/>
      <c r="AG10" s="503"/>
      <c r="AH10" s="503">
        <v>34.5</v>
      </c>
      <c r="AI10" s="503"/>
      <c r="AJ10" s="503"/>
      <c r="AK10" s="503">
        <v>34.5</v>
      </c>
      <c r="AL10" s="503"/>
      <c r="AM10" s="503"/>
      <c r="AN10" s="503">
        <v>34.5</v>
      </c>
      <c r="AO10" s="503"/>
      <c r="AP10" s="503"/>
      <c r="AQ10" s="112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</row>
    <row r="11" spans="1:71" s="113" customFormat="1" ht="93.75" x14ac:dyDescent="0.3">
      <c r="A11" s="503">
        <v>4</v>
      </c>
      <c r="B11" s="123" t="s">
        <v>375</v>
      </c>
      <c r="C11" s="503">
        <v>2.4</v>
      </c>
      <c r="D11" s="185">
        <v>19</v>
      </c>
      <c r="E11" s="184">
        <f t="shared" si="2"/>
        <v>19</v>
      </c>
      <c r="F11" s="503">
        <f t="shared" si="3"/>
        <v>100</v>
      </c>
      <c r="G11" s="185">
        <v>19</v>
      </c>
      <c r="H11" s="184">
        <v>19</v>
      </c>
      <c r="I11" s="186">
        <f t="shared" si="4"/>
        <v>100</v>
      </c>
      <c r="J11" s="185">
        <v>19</v>
      </c>
      <c r="K11" s="184">
        <v>19</v>
      </c>
      <c r="L11" s="186">
        <f t="shared" si="0"/>
        <v>100</v>
      </c>
      <c r="M11" s="185">
        <v>19</v>
      </c>
      <c r="N11" s="184"/>
      <c r="O11" s="186">
        <f t="shared" si="1"/>
        <v>0</v>
      </c>
      <c r="P11" s="185">
        <v>19</v>
      </c>
      <c r="Q11" s="503"/>
      <c r="R11" s="503"/>
      <c r="S11" s="503">
        <v>16</v>
      </c>
      <c r="T11" s="503"/>
      <c r="U11" s="503"/>
      <c r="V11" s="503">
        <v>16</v>
      </c>
      <c r="W11" s="503"/>
      <c r="X11" s="503"/>
      <c r="Y11" s="503">
        <v>16</v>
      </c>
      <c r="Z11" s="503"/>
      <c r="AA11" s="503"/>
      <c r="AB11" s="503">
        <v>16</v>
      </c>
      <c r="AC11" s="503"/>
      <c r="AD11" s="503"/>
      <c r="AE11" s="503">
        <v>16</v>
      </c>
      <c r="AF11" s="503"/>
      <c r="AG11" s="503"/>
      <c r="AH11" s="503">
        <v>16</v>
      </c>
      <c r="AI11" s="503"/>
      <c r="AJ11" s="503"/>
      <c r="AK11" s="503">
        <v>16</v>
      </c>
      <c r="AL11" s="503"/>
      <c r="AM11" s="503"/>
      <c r="AN11" s="503">
        <v>16</v>
      </c>
      <c r="AO11" s="503"/>
      <c r="AP11" s="503"/>
      <c r="AQ11" s="112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</row>
    <row r="12" spans="1:71" s="113" customFormat="1" ht="75" x14ac:dyDescent="0.3">
      <c r="A12" s="503">
        <v>5</v>
      </c>
      <c r="B12" s="123" t="s">
        <v>376</v>
      </c>
      <c r="C12" s="503">
        <v>77.2</v>
      </c>
      <c r="D12" s="185">
        <v>99.5</v>
      </c>
      <c r="E12" s="184">
        <f t="shared" si="2"/>
        <v>99.5</v>
      </c>
      <c r="F12" s="503">
        <f t="shared" si="3"/>
        <v>100</v>
      </c>
      <c r="G12" s="185">
        <v>99.5</v>
      </c>
      <c r="H12" s="184">
        <v>99.5</v>
      </c>
      <c r="I12" s="186">
        <f t="shared" si="4"/>
        <v>100</v>
      </c>
      <c r="J12" s="185">
        <v>99.5</v>
      </c>
      <c r="K12" s="184">
        <v>99.5</v>
      </c>
      <c r="L12" s="186">
        <f t="shared" si="0"/>
        <v>100</v>
      </c>
      <c r="M12" s="185">
        <v>99.5</v>
      </c>
      <c r="N12" s="184"/>
      <c r="O12" s="186">
        <f t="shared" si="1"/>
        <v>0</v>
      </c>
      <c r="P12" s="185">
        <v>99.5</v>
      </c>
      <c r="Q12" s="503"/>
      <c r="R12" s="503"/>
      <c r="S12" s="503">
        <v>96.4</v>
      </c>
      <c r="T12" s="503"/>
      <c r="U12" s="503"/>
      <c r="V12" s="503">
        <v>96.4</v>
      </c>
      <c r="W12" s="503"/>
      <c r="X12" s="503"/>
      <c r="Y12" s="503">
        <v>96.4</v>
      </c>
      <c r="Z12" s="503"/>
      <c r="AA12" s="503"/>
      <c r="AB12" s="503">
        <v>96.4</v>
      </c>
      <c r="AC12" s="503"/>
      <c r="AD12" s="503"/>
      <c r="AE12" s="503">
        <v>96.4</v>
      </c>
      <c r="AF12" s="503"/>
      <c r="AG12" s="503"/>
      <c r="AH12" s="503">
        <v>96.4</v>
      </c>
      <c r="AI12" s="503"/>
      <c r="AJ12" s="503"/>
      <c r="AK12" s="503">
        <v>96.4</v>
      </c>
      <c r="AL12" s="503"/>
      <c r="AM12" s="503"/>
      <c r="AN12" s="503">
        <v>96.4</v>
      </c>
      <c r="AO12" s="503"/>
      <c r="AP12" s="503"/>
      <c r="AQ12" s="112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</row>
    <row r="13" spans="1:71" s="113" customFormat="1" ht="93.75" x14ac:dyDescent="0.3">
      <c r="A13" s="503">
        <v>6</v>
      </c>
      <c r="B13" s="123" t="s">
        <v>377</v>
      </c>
      <c r="C13" s="503">
        <v>34</v>
      </c>
      <c r="D13" s="185">
        <v>36</v>
      </c>
      <c r="E13" s="184">
        <f t="shared" si="2"/>
        <v>35</v>
      </c>
      <c r="F13" s="503">
        <f t="shared" si="3"/>
        <v>97.222222222222214</v>
      </c>
      <c r="G13" s="185">
        <v>36</v>
      </c>
      <c r="H13" s="184">
        <v>36</v>
      </c>
      <c r="I13" s="186">
        <f t="shared" si="4"/>
        <v>100</v>
      </c>
      <c r="J13" s="185">
        <v>35</v>
      </c>
      <c r="K13" s="184">
        <v>35</v>
      </c>
      <c r="L13" s="186">
        <f t="shared" si="0"/>
        <v>100</v>
      </c>
      <c r="M13" s="185">
        <v>35</v>
      </c>
      <c r="N13" s="184"/>
      <c r="O13" s="186">
        <f t="shared" si="1"/>
        <v>0</v>
      </c>
      <c r="P13" s="185">
        <v>35.5</v>
      </c>
      <c r="Q13" s="503"/>
      <c r="R13" s="503"/>
      <c r="S13" s="503">
        <v>35</v>
      </c>
      <c r="T13" s="503"/>
      <c r="U13" s="503"/>
      <c r="V13" s="503">
        <v>35</v>
      </c>
      <c r="W13" s="503"/>
      <c r="X13" s="503"/>
      <c r="Y13" s="503">
        <v>35</v>
      </c>
      <c r="Z13" s="503"/>
      <c r="AA13" s="503"/>
      <c r="AB13" s="503">
        <v>35</v>
      </c>
      <c r="AC13" s="503"/>
      <c r="AD13" s="503"/>
      <c r="AE13" s="503">
        <v>35</v>
      </c>
      <c r="AF13" s="503"/>
      <c r="AG13" s="503"/>
      <c r="AH13" s="503">
        <v>35</v>
      </c>
      <c r="AI13" s="503"/>
      <c r="AJ13" s="503"/>
      <c r="AK13" s="503">
        <v>35</v>
      </c>
      <c r="AL13" s="503"/>
      <c r="AM13" s="503"/>
      <c r="AN13" s="503">
        <v>35</v>
      </c>
      <c r="AO13" s="503"/>
      <c r="AP13" s="503"/>
      <c r="AQ13" s="112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</row>
    <row r="14" spans="1:71" s="113" customFormat="1" ht="131.25" x14ac:dyDescent="0.3">
      <c r="A14" s="114">
        <v>7</v>
      </c>
      <c r="B14" s="124" t="s">
        <v>378</v>
      </c>
      <c r="C14" s="115">
        <v>30</v>
      </c>
      <c r="D14" s="188">
        <v>40.5</v>
      </c>
      <c r="E14" s="184">
        <f t="shared" si="2"/>
        <v>43</v>
      </c>
      <c r="F14" s="503">
        <f t="shared" si="3"/>
        <v>106.17283950617285</v>
      </c>
      <c r="G14" s="188">
        <v>42</v>
      </c>
      <c r="H14" s="187">
        <v>42</v>
      </c>
      <c r="I14" s="186">
        <f t="shared" si="4"/>
        <v>100</v>
      </c>
      <c r="J14" s="188">
        <v>43</v>
      </c>
      <c r="K14" s="187">
        <v>43</v>
      </c>
      <c r="L14" s="186">
        <f t="shared" si="0"/>
        <v>100</v>
      </c>
      <c r="M14" s="188">
        <v>44</v>
      </c>
      <c r="N14" s="187"/>
      <c r="O14" s="186">
        <f t="shared" si="1"/>
        <v>0</v>
      </c>
      <c r="P14" s="188">
        <v>45</v>
      </c>
      <c r="Q14" s="116"/>
      <c r="R14" s="116"/>
      <c r="S14" s="116">
        <v>40</v>
      </c>
      <c r="T14" s="116"/>
      <c r="U14" s="116"/>
      <c r="V14" s="116">
        <v>40</v>
      </c>
      <c r="W14" s="116"/>
      <c r="X14" s="116"/>
      <c r="Y14" s="116">
        <v>40</v>
      </c>
      <c r="Z14" s="116"/>
      <c r="AA14" s="116"/>
      <c r="AB14" s="116">
        <v>40</v>
      </c>
      <c r="AC14" s="116"/>
      <c r="AD14" s="116"/>
      <c r="AE14" s="116">
        <v>40</v>
      </c>
      <c r="AF14" s="116"/>
      <c r="AG14" s="116"/>
      <c r="AH14" s="116">
        <v>40</v>
      </c>
      <c r="AI14" s="116"/>
      <c r="AJ14" s="116"/>
      <c r="AK14" s="116">
        <v>40</v>
      </c>
      <c r="AL14" s="116"/>
      <c r="AM14" s="116"/>
      <c r="AN14" s="116">
        <v>40</v>
      </c>
      <c r="AO14" s="116"/>
      <c r="AP14" s="116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</row>
    <row r="15" spans="1:71" s="113" customFormat="1" x14ac:dyDescent="0.3">
      <c r="A15" s="114"/>
      <c r="B15" s="124" t="s">
        <v>379</v>
      </c>
      <c r="C15" s="115">
        <v>40</v>
      </c>
      <c r="D15" s="506">
        <v>70.5</v>
      </c>
      <c r="E15" s="184">
        <f t="shared" si="2"/>
        <v>70.5</v>
      </c>
      <c r="F15" s="503">
        <f t="shared" si="3"/>
        <v>100</v>
      </c>
      <c r="G15" s="506">
        <v>70.5</v>
      </c>
      <c r="H15" s="506">
        <v>71</v>
      </c>
      <c r="I15" s="186">
        <f t="shared" si="4"/>
        <v>100.70921985815602</v>
      </c>
      <c r="J15" s="506">
        <v>70.5</v>
      </c>
      <c r="K15" s="187">
        <v>70.5</v>
      </c>
      <c r="L15" s="186">
        <f t="shared" si="0"/>
        <v>100</v>
      </c>
      <c r="M15" s="506">
        <v>70.5</v>
      </c>
      <c r="N15" s="187"/>
      <c r="O15" s="186">
        <f t="shared" si="1"/>
        <v>0</v>
      </c>
      <c r="P15" s="506">
        <v>70.5</v>
      </c>
      <c r="Q15" s="116"/>
      <c r="R15" s="116"/>
      <c r="S15" s="116">
        <v>70</v>
      </c>
      <c r="T15" s="116"/>
      <c r="U15" s="116"/>
      <c r="V15" s="116">
        <v>70</v>
      </c>
      <c r="W15" s="116"/>
      <c r="X15" s="116"/>
      <c r="Y15" s="116">
        <v>70</v>
      </c>
      <c r="Z15" s="116"/>
      <c r="AA15" s="116"/>
      <c r="AB15" s="116">
        <v>70</v>
      </c>
      <c r="AC15" s="116"/>
      <c r="AD15" s="116"/>
      <c r="AE15" s="116">
        <v>70</v>
      </c>
      <c r="AF15" s="116"/>
      <c r="AG15" s="116"/>
      <c r="AH15" s="116">
        <v>70</v>
      </c>
      <c r="AI15" s="116"/>
      <c r="AJ15" s="116"/>
      <c r="AK15" s="116">
        <v>70</v>
      </c>
      <c r="AL15" s="116"/>
      <c r="AM15" s="116"/>
      <c r="AN15" s="116">
        <v>70</v>
      </c>
      <c r="AO15" s="116"/>
      <c r="AP15" s="116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</row>
    <row r="16" spans="1:71" s="113" customFormat="1" ht="112.5" x14ac:dyDescent="0.3">
      <c r="A16" s="114">
        <v>8</v>
      </c>
      <c r="B16" s="124" t="s">
        <v>380</v>
      </c>
      <c r="C16" s="115">
        <v>15</v>
      </c>
      <c r="D16" s="188">
        <v>15</v>
      </c>
      <c r="E16" s="184">
        <f t="shared" si="2"/>
        <v>0</v>
      </c>
      <c r="F16" s="503">
        <f t="shared" si="3"/>
        <v>0</v>
      </c>
      <c r="G16" s="188">
        <v>0</v>
      </c>
      <c r="H16" s="187">
        <v>0</v>
      </c>
      <c r="I16" s="186" t="e">
        <f t="shared" si="4"/>
        <v>#DIV/0!</v>
      </c>
      <c r="J16" s="188">
        <v>0</v>
      </c>
      <c r="K16" s="187">
        <v>0</v>
      </c>
      <c r="L16" s="186" t="e">
        <f t="shared" si="0"/>
        <v>#DIV/0!</v>
      </c>
      <c r="M16" s="188">
        <v>15</v>
      </c>
      <c r="N16" s="187"/>
      <c r="O16" s="186">
        <f t="shared" si="1"/>
        <v>0</v>
      </c>
      <c r="P16" s="188">
        <v>15</v>
      </c>
      <c r="Q16" s="116"/>
      <c r="R16" s="116"/>
      <c r="S16" s="116">
        <v>15</v>
      </c>
      <c r="T16" s="116"/>
      <c r="U16" s="116"/>
      <c r="V16" s="116">
        <v>15</v>
      </c>
      <c r="W16" s="116"/>
      <c r="X16" s="116"/>
      <c r="Y16" s="116">
        <v>15</v>
      </c>
      <c r="Z16" s="116"/>
      <c r="AA16" s="116"/>
      <c r="AB16" s="116">
        <v>15</v>
      </c>
      <c r="AC16" s="116"/>
      <c r="AD16" s="116"/>
      <c r="AE16" s="116">
        <v>15</v>
      </c>
      <c r="AF16" s="116"/>
      <c r="AG16" s="116"/>
      <c r="AH16" s="116">
        <v>15</v>
      </c>
      <c r="AI16" s="116"/>
      <c r="AJ16" s="116"/>
      <c r="AK16" s="116">
        <v>15</v>
      </c>
      <c r="AL16" s="116"/>
      <c r="AM16" s="116"/>
      <c r="AN16" s="116">
        <v>15</v>
      </c>
      <c r="AO16" s="116"/>
      <c r="AP16" s="116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</row>
    <row r="17" spans="1:70" s="127" customFormat="1" ht="70.900000000000006" customHeight="1" x14ac:dyDescent="0.3">
      <c r="A17" s="114">
        <v>9</v>
      </c>
      <c r="B17" s="124" t="s">
        <v>381</v>
      </c>
      <c r="C17" s="115">
        <v>0</v>
      </c>
      <c r="D17" s="188">
        <v>100</v>
      </c>
      <c r="E17" s="184">
        <f t="shared" si="2"/>
        <v>100</v>
      </c>
      <c r="F17" s="503">
        <f t="shared" si="3"/>
        <v>100</v>
      </c>
      <c r="G17" s="188">
        <v>100</v>
      </c>
      <c r="H17" s="487">
        <v>100</v>
      </c>
      <c r="I17" s="186">
        <f t="shared" si="4"/>
        <v>100</v>
      </c>
      <c r="J17" s="188">
        <v>100</v>
      </c>
      <c r="K17" s="187">
        <v>100</v>
      </c>
      <c r="L17" s="186">
        <f t="shared" si="0"/>
        <v>100</v>
      </c>
      <c r="M17" s="188">
        <v>100</v>
      </c>
      <c r="N17" s="187"/>
      <c r="O17" s="186">
        <f t="shared" si="1"/>
        <v>0</v>
      </c>
      <c r="P17" s="188">
        <v>100</v>
      </c>
      <c r="Q17" s="116"/>
      <c r="R17" s="116"/>
      <c r="S17" s="116">
        <v>100</v>
      </c>
      <c r="T17" s="116"/>
      <c r="U17" s="116"/>
      <c r="V17" s="116">
        <v>100</v>
      </c>
      <c r="W17" s="116"/>
      <c r="X17" s="116"/>
      <c r="Y17" s="116">
        <v>100</v>
      </c>
      <c r="Z17" s="116"/>
      <c r="AA17" s="116"/>
      <c r="AB17" s="116">
        <v>100</v>
      </c>
      <c r="AC17" s="116"/>
      <c r="AD17" s="116"/>
      <c r="AE17" s="116">
        <v>100</v>
      </c>
      <c r="AF17" s="116"/>
      <c r="AG17" s="116"/>
      <c r="AH17" s="116">
        <v>100</v>
      </c>
      <c r="AI17" s="116"/>
      <c r="AJ17" s="116"/>
      <c r="AK17" s="116">
        <v>100</v>
      </c>
      <c r="AL17" s="116"/>
      <c r="AM17" s="116"/>
      <c r="AN17" s="116">
        <v>100</v>
      </c>
      <c r="AO17" s="116"/>
      <c r="AP17" s="116"/>
      <c r="AQ17" s="113"/>
    </row>
    <row r="18" spans="1:70" s="127" customFormat="1" ht="75" customHeight="1" x14ac:dyDescent="0.3">
      <c r="A18" s="114">
        <v>10</v>
      </c>
      <c r="B18" s="124" t="s">
        <v>382</v>
      </c>
      <c r="C18" s="115">
        <v>0</v>
      </c>
      <c r="D18" s="188">
        <v>50</v>
      </c>
      <c r="E18" s="184">
        <f t="shared" si="2"/>
        <v>50</v>
      </c>
      <c r="F18" s="503">
        <f t="shared" si="3"/>
        <v>100</v>
      </c>
      <c r="G18" s="188">
        <v>50</v>
      </c>
      <c r="H18" s="487">
        <v>50</v>
      </c>
      <c r="I18" s="186">
        <f t="shared" si="4"/>
        <v>100</v>
      </c>
      <c r="J18" s="188">
        <v>50</v>
      </c>
      <c r="K18" s="187">
        <v>50</v>
      </c>
      <c r="L18" s="186">
        <f t="shared" si="0"/>
        <v>100</v>
      </c>
      <c r="M18" s="188">
        <v>50</v>
      </c>
      <c r="N18" s="187"/>
      <c r="O18" s="186">
        <f t="shared" si="1"/>
        <v>0</v>
      </c>
      <c r="P18" s="188">
        <v>50</v>
      </c>
      <c r="Q18" s="116"/>
      <c r="R18" s="116"/>
      <c r="S18" s="116">
        <v>50</v>
      </c>
      <c r="T18" s="116"/>
      <c r="U18" s="116"/>
      <c r="V18" s="116">
        <v>50</v>
      </c>
      <c r="W18" s="116"/>
      <c r="X18" s="116"/>
      <c r="Y18" s="116">
        <v>50</v>
      </c>
      <c r="Z18" s="116"/>
      <c r="AA18" s="116"/>
      <c r="AB18" s="116">
        <v>50</v>
      </c>
      <c r="AC18" s="116"/>
      <c r="AD18" s="116"/>
      <c r="AE18" s="116">
        <v>50</v>
      </c>
      <c r="AF18" s="116"/>
      <c r="AG18" s="116"/>
      <c r="AH18" s="116">
        <v>50</v>
      </c>
      <c r="AI18" s="116"/>
      <c r="AJ18" s="116"/>
      <c r="AK18" s="116">
        <v>50</v>
      </c>
      <c r="AL18" s="116"/>
      <c r="AM18" s="116"/>
      <c r="AN18" s="116">
        <v>50</v>
      </c>
      <c r="AO18" s="116"/>
      <c r="AP18" s="116"/>
      <c r="AQ18" s="113"/>
    </row>
    <row r="19" spans="1:70" s="119" customFormat="1" x14ac:dyDescent="0.25">
      <c r="A19" s="117"/>
      <c r="B19" s="118"/>
      <c r="C19" s="118"/>
      <c r="D19" s="118"/>
      <c r="E19" s="118"/>
      <c r="F19" s="118"/>
      <c r="G19" s="118"/>
      <c r="H19" s="189"/>
      <c r="I19" s="190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</row>
    <row r="20" spans="1:70" s="119" customFormat="1" ht="18.75" customHeight="1" x14ac:dyDescent="0.3">
      <c r="A20" s="699"/>
      <c r="B20" s="700"/>
      <c r="C20" s="700"/>
      <c r="D20" s="701" t="s">
        <v>268</v>
      </c>
      <c r="E20" s="701"/>
      <c r="F20" s="702"/>
      <c r="G20" s="118"/>
      <c r="H20" s="189"/>
      <c r="I20" s="190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</row>
    <row r="21" spans="1:70" s="120" customFormat="1" x14ac:dyDescent="0.3">
      <c r="A21" s="703" t="s">
        <v>354</v>
      </c>
      <c r="B21" s="703"/>
      <c r="C21" s="703"/>
      <c r="D21" s="504" t="s">
        <v>268</v>
      </c>
      <c r="E21" s="504"/>
      <c r="F21" s="504"/>
      <c r="G21" s="504"/>
      <c r="H21" s="98"/>
      <c r="I21" s="191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504"/>
      <c r="V21" s="504"/>
      <c r="W21" s="504"/>
      <c r="X21" s="504"/>
      <c r="Y21" s="504"/>
      <c r="Z21" s="504"/>
      <c r="AA21" s="504"/>
      <c r="AB21" s="504"/>
      <c r="AC21" s="504"/>
      <c r="AD21" s="504"/>
      <c r="AE21" s="504"/>
      <c r="AF21" s="504"/>
      <c r="AG21" s="504"/>
      <c r="AH21" s="504"/>
      <c r="AI21" s="504"/>
      <c r="AJ21" s="504"/>
      <c r="AK21" s="504"/>
      <c r="AL21" s="504"/>
      <c r="AM21" s="504"/>
      <c r="AN21" s="504"/>
      <c r="AO21" s="504"/>
      <c r="AP21" s="504"/>
      <c r="AQ21" s="504"/>
      <c r="AR21" s="504"/>
      <c r="AS21" s="504"/>
      <c r="AT21" s="504"/>
      <c r="AU21" s="504"/>
      <c r="AV21" s="504"/>
      <c r="AW21" s="504"/>
      <c r="AX21" s="504"/>
      <c r="AY21" s="504"/>
      <c r="AZ21" s="504"/>
      <c r="BA21" s="504"/>
      <c r="BB21" s="504"/>
      <c r="BC21" s="504"/>
      <c r="BD21" s="504"/>
      <c r="BE21" s="504"/>
      <c r="BF21" s="504"/>
      <c r="BG21" s="504"/>
      <c r="BH21" s="504"/>
      <c r="BI21" s="504"/>
      <c r="BJ21" s="504"/>
      <c r="BK21" s="504"/>
      <c r="BL21" s="504"/>
      <c r="BM21" s="504"/>
      <c r="BN21" s="504"/>
      <c r="BO21" s="504"/>
      <c r="BP21" s="504"/>
      <c r="BQ21" s="504"/>
      <c r="BR21" s="504"/>
    </row>
    <row r="22" spans="1:70" s="120" customFormat="1" x14ac:dyDescent="0.3">
      <c r="A22" s="121"/>
      <c r="B22" s="95"/>
      <c r="C22" s="95"/>
      <c r="D22" s="96"/>
      <c r="E22" s="96"/>
      <c r="F22" s="96"/>
      <c r="G22" s="97"/>
      <c r="H22" s="99"/>
      <c r="I22" s="192"/>
      <c r="J22" s="97"/>
      <c r="K22" s="97"/>
      <c r="L22" s="97"/>
      <c r="M22" s="97"/>
      <c r="N22" s="97"/>
      <c r="O22" s="97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95"/>
      <c r="BJ22" s="95"/>
      <c r="BK22" s="95"/>
      <c r="BL22" s="122"/>
      <c r="BM22" s="122"/>
      <c r="BN22" s="122"/>
    </row>
    <row r="23" spans="1:70" x14ac:dyDescent="0.3">
      <c r="A23" s="504"/>
    </row>
  </sheetData>
  <mergeCells count="23">
    <mergeCell ref="A20:C20"/>
    <mergeCell ref="D20:F20"/>
    <mergeCell ref="A21:C21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view="pageBreakPreview" zoomScale="73" zoomScaleNormal="100" zoomScaleSheetLayoutView="73" workbookViewId="0">
      <selection activeCell="K19" sqref="K19"/>
    </sheetView>
  </sheetViews>
  <sheetFormatPr defaultColWidth="9.140625" defaultRowHeight="12.75" x14ac:dyDescent="0.2"/>
  <cols>
    <col min="1" max="1" width="3.5703125" style="134" customWidth="1"/>
    <col min="2" max="2" width="25.7109375" style="134" customWidth="1"/>
    <col min="3" max="3" width="11.5703125" style="135" customWidth="1"/>
    <col min="4" max="4" width="18.42578125" style="134" customWidth="1"/>
    <col min="5" max="5" width="15.5703125" style="134" customWidth="1"/>
    <col min="6" max="6" width="16" style="134" customWidth="1"/>
    <col min="7" max="7" width="8.42578125" style="134" customWidth="1"/>
    <col min="8" max="8" width="23.140625" style="134" customWidth="1"/>
    <col min="9" max="9" width="24.28515625" style="134" customWidth="1"/>
    <col min="10" max="10" width="10.5703125" style="134" customWidth="1"/>
    <col min="11" max="11" width="13.85546875" style="134" customWidth="1"/>
    <col min="12" max="12" width="11.7109375" style="134" customWidth="1"/>
    <col min="13" max="13" width="10.85546875" style="134" hidden="1" customWidth="1"/>
    <col min="14" max="14" width="35.140625" style="134" customWidth="1"/>
    <col min="15" max="15" width="36.28515625" style="134" customWidth="1"/>
    <col min="16" max="248" width="9.140625" style="134"/>
    <col min="249" max="249" width="3.5703125" style="134" customWidth="1"/>
    <col min="250" max="250" width="25.7109375" style="134" customWidth="1"/>
    <col min="251" max="251" width="11.5703125" style="134" customWidth="1"/>
    <col min="252" max="252" width="18.42578125" style="134" customWidth="1"/>
    <col min="253" max="253" width="10.140625" style="134" customWidth="1"/>
    <col min="254" max="254" width="15.5703125" style="134" customWidth="1"/>
    <col min="255" max="255" width="16" style="134" customWidth="1"/>
    <col min="256" max="256" width="7" style="134" customWidth="1"/>
    <col min="257" max="257" width="14.42578125" style="134" customWidth="1"/>
    <col min="258" max="258" width="11" style="134" customWidth="1"/>
    <col min="259" max="260" width="13.85546875" style="134" customWidth="1"/>
    <col min="261" max="261" width="12.140625" style="134" customWidth="1"/>
    <col min="262" max="262" width="13.85546875" style="134" customWidth="1"/>
    <col min="263" max="263" width="11.5703125" style="134" customWidth="1"/>
    <col min="264" max="264" width="15.140625" style="134" customWidth="1"/>
    <col min="265" max="265" width="13.85546875" style="134" customWidth="1"/>
    <col min="266" max="266" width="10.5703125" style="134" customWidth="1"/>
    <col min="267" max="267" width="13.85546875" style="134" customWidth="1"/>
    <col min="268" max="268" width="11.7109375" style="134" customWidth="1"/>
    <col min="269" max="269" width="0" style="134" hidden="1" customWidth="1"/>
    <col min="270" max="270" width="35.140625" style="134" customWidth="1"/>
    <col min="271" max="271" width="36.28515625" style="134" customWidth="1"/>
    <col min="272" max="504" width="9.140625" style="134"/>
    <col min="505" max="505" width="3.5703125" style="134" customWidth="1"/>
    <col min="506" max="506" width="25.7109375" style="134" customWidth="1"/>
    <col min="507" max="507" width="11.5703125" style="134" customWidth="1"/>
    <col min="508" max="508" width="18.42578125" style="134" customWidth="1"/>
    <col min="509" max="509" width="10.140625" style="134" customWidth="1"/>
    <col min="510" max="510" width="15.5703125" style="134" customWidth="1"/>
    <col min="511" max="511" width="16" style="134" customWidth="1"/>
    <col min="512" max="512" width="7" style="134" customWidth="1"/>
    <col min="513" max="513" width="14.42578125" style="134" customWidth="1"/>
    <col min="514" max="514" width="11" style="134" customWidth="1"/>
    <col min="515" max="516" width="13.85546875" style="134" customWidth="1"/>
    <col min="517" max="517" width="12.140625" style="134" customWidth="1"/>
    <col min="518" max="518" width="13.85546875" style="134" customWidth="1"/>
    <col min="519" max="519" width="11.5703125" style="134" customWidth="1"/>
    <col min="520" max="520" width="15.140625" style="134" customWidth="1"/>
    <col min="521" max="521" width="13.85546875" style="134" customWidth="1"/>
    <col min="522" max="522" width="10.5703125" style="134" customWidth="1"/>
    <col min="523" max="523" width="13.85546875" style="134" customWidth="1"/>
    <col min="524" max="524" width="11.7109375" style="134" customWidth="1"/>
    <col min="525" max="525" width="0" style="134" hidden="1" customWidth="1"/>
    <col min="526" max="526" width="35.140625" style="134" customWidth="1"/>
    <col min="527" max="527" width="36.28515625" style="134" customWidth="1"/>
    <col min="528" max="760" width="9.140625" style="134"/>
    <col min="761" max="761" width="3.5703125" style="134" customWidth="1"/>
    <col min="762" max="762" width="25.7109375" style="134" customWidth="1"/>
    <col min="763" max="763" width="11.5703125" style="134" customWidth="1"/>
    <col min="764" max="764" width="18.42578125" style="134" customWidth="1"/>
    <col min="765" max="765" width="10.140625" style="134" customWidth="1"/>
    <col min="766" max="766" width="15.5703125" style="134" customWidth="1"/>
    <col min="767" max="767" width="16" style="134" customWidth="1"/>
    <col min="768" max="768" width="7" style="134" customWidth="1"/>
    <col min="769" max="769" width="14.42578125" style="134" customWidth="1"/>
    <col min="770" max="770" width="11" style="134" customWidth="1"/>
    <col min="771" max="772" width="13.85546875" style="134" customWidth="1"/>
    <col min="773" max="773" width="12.140625" style="134" customWidth="1"/>
    <col min="774" max="774" width="13.85546875" style="134" customWidth="1"/>
    <col min="775" max="775" width="11.5703125" style="134" customWidth="1"/>
    <col min="776" max="776" width="15.140625" style="134" customWidth="1"/>
    <col min="777" max="777" width="13.85546875" style="134" customWidth="1"/>
    <col min="778" max="778" width="10.5703125" style="134" customWidth="1"/>
    <col min="779" max="779" width="13.85546875" style="134" customWidth="1"/>
    <col min="780" max="780" width="11.7109375" style="134" customWidth="1"/>
    <col min="781" max="781" width="0" style="134" hidden="1" customWidth="1"/>
    <col min="782" max="782" width="35.140625" style="134" customWidth="1"/>
    <col min="783" max="783" width="36.28515625" style="134" customWidth="1"/>
    <col min="784" max="1016" width="9.140625" style="134"/>
    <col min="1017" max="1017" width="3.5703125" style="134" customWidth="1"/>
    <col min="1018" max="1018" width="25.7109375" style="134" customWidth="1"/>
    <col min="1019" max="1019" width="11.5703125" style="134" customWidth="1"/>
    <col min="1020" max="1020" width="18.42578125" style="134" customWidth="1"/>
    <col min="1021" max="1021" width="10.140625" style="134" customWidth="1"/>
    <col min="1022" max="1022" width="15.5703125" style="134" customWidth="1"/>
    <col min="1023" max="1023" width="16" style="134" customWidth="1"/>
    <col min="1024" max="1024" width="7" style="134" customWidth="1"/>
    <col min="1025" max="1025" width="14.42578125" style="134" customWidth="1"/>
    <col min="1026" max="1026" width="11" style="134" customWidth="1"/>
    <col min="1027" max="1028" width="13.85546875" style="134" customWidth="1"/>
    <col min="1029" max="1029" width="12.140625" style="134" customWidth="1"/>
    <col min="1030" max="1030" width="13.85546875" style="134" customWidth="1"/>
    <col min="1031" max="1031" width="11.5703125" style="134" customWidth="1"/>
    <col min="1032" max="1032" width="15.140625" style="134" customWidth="1"/>
    <col min="1033" max="1033" width="13.85546875" style="134" customWidth="1"/>
    <col min="1034" max="1034" width="10.5703125" style="134" customWidth="1"/>
    <col min="1035" max="1035" width="13.85546875" style="134" customWidth="1"/>
    <col min="1036" max="1036" width="11.7109375" style="134" customWidth="1"/>
    <col min="1037" max="1037" width="0" style="134" hidden="1" customWidth="1"/>
    <col min="1038" max="1038" width="35.140625" style="134" customWidth="1"/>
    <col min="1039" max="1039" width="36.28515625" style="134" customWidth="1"/>
    <col min="1040" max="1272" width="9.140625" style="134"/>
    <col min="1273" max="1273" width="3.5703125" style="134" customWidth="1"/>
    <col min="1274" max="1274" width="25.7109375" style="134" customWidth="1"/>
    <col min="1275" max="1275" width="11.5703125" style="134" customWidth="1"/>
    <col min="1276" max="1276" width="18.42578125" style="134" customWidth="1"/>
    <col min="1277" max="1277" width="10.140625" style="134" customWidth="1"/>
    <col min="1278" max="1278" width="15.5703125" style="134" customWidth="1"/>
    <col min="1279" max="1279" width="16" style="134" customWidth="1"/>
    <col min="1280" max="1280" width="7" style="134" customWidth="1"/>
    <col min="1281" max="1281" width="14.42578125" style="134" customWidth="1"/>
    <col min="1282" max="1282" width="11" style="134" customWidth="1"/>
    <col min="1283" max="1284" width="13.85546875" style="134" customWidth="1"/>
    <col min="1285" max="1285" width="12.140625" style="134" customWidth="1"/>
    <col min="1286" max="1286" width="13.85546875" style="134" customWidth="1"/>
    <col min="1287" max="1287" width="11.5703125" style="134" customWidth="1"/>
    <col min="1288" max="1288" width="15.140625" style="134" customWidth="1"/>
    <col min="1289" max="1289" width="13.85546875" style="134" customWidth="1"/>
    <col min="1290" max="1290" width="10.5703125" style="134" customWidth="1"/>
    <col min="1291" max="1291" width="13.85546875" style="134" customWidth="1"/>
    <col min="1292" max="1292" width="11.7109375" style="134" customWidth="1"/>
    <col min="1293" max="1293" width="0" style="134" hidden="1" customWidth="1"/>
    <col min="1294" max="1294" width="35.140625" style="134" customWidth="1"/>
    <col min="1295" max="1295" width="36.28515625" style="134" customWidth="1"/>
    <col min="1296" max="1528" width="9.140625" style="134"/>
    <col min="1529" max="1529" width="3.5703125" style="134" customWidth="1"/>
    <col min="1530" max="1530" width="25.7109375" style="134" customWidth="1"/>
    <col min="1531" max="1531" width="11.5703125" style="134" customWidth="1"/>
    <col min="1532" max="1532" width="18.42578125" style="134" customWidth="1"/>
    <col min="1533" max="1533" width="10.140625" style="134" customWidth="1"/>
    <col min="1534" max="1534" width="15.5703125" style="134" customWidth="1"/>
    <col min="1535" max="1535" width="16" style="134" customWidth="1"/>
    <col min="1536" max="1536" width="7" style="134" customWidth="1"/>
    <col min="1537" max="1537" width="14.42578125" style="134" customWidth="1"/>
    <col min="1538" max="1538" width="11" style="134" customWidth="1"/>
    <col min="1539" max="1540" width="13.85546875" style="134" customWidth="1"/>
    <col min="1541" max="1541" width="12.140625" style="134" customWidth="1"/>
    <col min="1542" max="1542" width="13.85546875" style="134" customWidth="1"/>
    <col min="1543" max="1543" width="11.5703125" style="134" customWidth="1"/>
    <col min="1544" max="1544" width="15.140625" style="134" customWidth="1"/>
    <col min="1545" max="1545" width="13.85546875" style="134" customWidth="1"/>
    <col min="1546" max="1546" width="10.5703125" style="134" customWidth="1"/>
    <col min="1547" max="1547" width="13.85546875" style="134" customWidth="1"/>
    <col min="1548" max="1548" width="11.7109375" style="134" customWidth="1"/>
    <col min="1549" max="1549" width="0" style="134" hidden="1" customWidth="1"/>
    <col min="1550" max="1550" width="35.140625" style="134" customWidth="1"/>
    <col min="1551" max="1551" width="36.28515625" style="134" customWidth="1"/>
    <col min="1552" max="1784" width="9.140625" style="134"/>
    <col min="1785" max="1785" width="3.5703125" style="134" customWidth="1"/>
    <col min="1786" max="1786" width="25.7109375" style="134" customWidth="1"/>
    <col min="1787" max="1787" width="11.5703125" style="134" customWidth="1"/>
    <col min="1788" max="1788" width="18.42578125" style="134" customWidth="1"/>
    <col min="1789" max="1789" width="10.140625" style="134" customWidth="1"/>
    <col min="1790" max="1790" width="15.5703125" style="134" customWidth="1"/>
    <col min="1791" max="1791" width="16" style="134" customWidth="1"/>
    <col min="1792" max="1792" width="7" style="134" customWidth="1"/>
    <col min="1793" max="1793" width="14.42578125" style="134" customWidth="1"/>
    <col min="1794" max="1794" width="11" style="134" customWidth="1"/>
    <col min="1795" max="1796" width="13.85546875" style="134" customWidth="1"/>
    <col min="1797" max="1797" width="12.140625" style="134" customWidth="1"/>
    <col min="1798" max="1798" width="13.85546875" style="134" customWidth="1"/>
    <col min="1799" max="1799" width="11.5703125" style="134" customWidth="1"/>
    <col min="1800" max="1800" width="15.140625" style="134" customWidth="1"/>
    <col min="1801" max="1801" width="13.85546875" style="134" customWidth="1"/>
    <col min="1802" max="1802" width="10.5703125" style="134" customWidth="1"/>
    <col min="1803" max="1803" width="13.85546875" style="134" customWidth="1"/>
    <col min="1804" max="1804" width="11.7109375" style="134" customWidth="1"/>
    <col min="1805" max="1805" width="0" style="134" hidden="1" customWidth="1"/>
    <col min="1806" max="1806" width="35.140625" style="134" customWidth="1"/>
    <col min="1807" max="1807" width="36.28515625" style="134" customWidth="1"/>
    <col min="1808" max="2040" width="9.140625" style="134"/>
    <col min="2041" max="2041" width="3.5703125" style="134" customWidth="1"/>
    <col min="2042" max="2042" width="25.7109375" style="134" customWidth="1"/>
    <col min="2043" max="2043" width="11.5703125" style="134" customWidth="1"/>
    <col min="2044" max="2044" width="18.42578125" style="134" customWidth="1"/>
    <col min="2045" max="2045" width="10.140625" style="134" customWidth="1"/>
    <col min="2046" max="2046" width="15.5703125" style="134" customWidth="1"/>
    <col min="2047" max="2047" width="16" style="134" customWidth="1"/>
    <col min="2048" max="2048" width="7" style="134" customWidth="1"/>
    <col min="2049" max="2049" width="14.42578125" style="134" customWidth="1"/>
    <col min="2050" max="2050" width="11" style="134" customWidth="1"/>
    <col min="2051" max="2052" width="13.85546875" style="134" customWidth="1"/>
    <col min="2053" max="2053" width="12.140625" style="134" customWidth="1"/>
    <col min="2054" max="2054" width="13.85546875" style="134" customWidth="1"/>
    <col min="2055" max="2055" width="11.5703125" style="134" customWidth="1"/>
    <col min="2056" max="2056" width="15.140625" style="134" customWidth="1"/>
    <col min="2057" max="2057" width="13.85546875" style="134" customWidth="1"/>
    <col min="2058" max="2058" width="10.5703125" style="134" customWidth="1"/>
    <col min="2059" max="2059" width="13.85546875" style="134" customWidth="1"/>
    <col min="2060" max="2060" width="11.7109375" style="134" customWidth="1"/>
    <col min="2061" max="2061" width="0" style="134" hidden="1" customWidth="1"/>
    <col min="2062" max="2062" width="35.140625" style="134" customWidth="1"/>
    <col min="2063" max="2063" width="36.28515625" style="134" customWidth="1"/>
    <col min="2064" max="2296" width="9.140625" style="134"/>
    <col min="2297" max="2297" width="3.5703125" style="134" customWidth="1"/>
    <col min="2298" max="2298" width="25.7109375" style="134" customWidth="1"/>
    <col min="2299" max="2299" width="11.5703125" style="134" customWidth="1"/>
    <col min="2300" max="2300" width="18.42578125" style="134" customWidth="1"/>
    <col min="2301" max="2301" width="10.140625" style="134" customWidth="1"/>
    <col min="2302" max="2302" width="15.5703125" style="134" customWidth="1"/>
    <col min="2303" max="2303" width="16" style="134" customWidth="1"/>
    <col min="2304" max="2304" width="7" style="134" customWidth="1"/>
    <col min="2305" max="2305" width="14.42578125" style="134" customWidth="1"/>
    <col min="2306" max="2306" width="11" style="134" customWidth="1"/>
    <col min="2307" max="2308" width="13.85546875" style="134" customWidth="1"/>
    <col min="2309" max="2309" width="12.140625" style="134" customWidth="1"/>
    <col min="2310" max="2310" width="13.85546875" style="134" customWidth="1"/>
    <col min="2311" max="2311" width="11.5703125" style="134" customWidth="1"/>
    <col min="2312" max="2312" width="15.140625" style="134" customWidth="1"/>
    <col min="2313" max="2313" width="13.85546875" style="134" customWidth="1"/>
    <col min="2314" max="2314" width="10.5703125" style="134" customWidth="1"/>
    <col min="2315" max="2315" width="13.85546875" style="134" customWidth="1"/>
    <col min="2316" max="2316" width="11.7109375" style="134" customWidth="1"/>
    <col min="2317" max="2317" width="0" style="134" hidden="1" customWidth="1"/>
    <col min="2318" max="2318" width="35.140625" style="134" customWidth="1"/>
    <col min="2319" max="2319" width="36.28515625" style="134" customWidth="1"/>
    <col min="2320" max="2552" width="9.140625" style="134"/>
    <col min="2553" max="2553" width="3.5703125" style="134" customWidth="1"/>
    <col min="2554" max="2554" width="25.7109375" style="134" customWidth="1"/>
    <col min="2555" max="2555" width="11.5703125" style="134" customWidth="1"/>
    <col min="2556" max="2556" width="18.42578125" style="134" customWidth="1"/>
    <col min="2557" max="2557" width="10.140625" style="134" customWidth="1"/>
    <col min="2558" max="2558" width="15.5703125" style="134" customWidth="1"/>
    <col min="2559" max="2559" width="16" style="134" customWidth="1"/>
    <col min="2560" max="2560" width="7" style="134" customWidth="1"/>
    <col min="2561" max="2561" width="14.42578125" style="134" customWidth="1"/>
    <col min="2562" max="2562" width="11" style="134" customWidth="1"/>
    <col min="2563" max="2564" width="13.85546875" style="134" customWidth="1"/>
    <col min="2565" max="2565" width="12.140625" style="134" customWidth="1"/>
    <col min="2566" max="2566" width="13.85546875" style="134" customWidth="1"/>
    <col min="2567" max="2567" width="11.5703125" style="134" customWidth="1"/>
    <col min="2568" max="2568" width="15.140625" style="134" customWidth="1"/>
    <col min="2569" max="2569" width="13.85546875" style="134" customWidth="1"/>
    <col min="2570" max="2570" width="10.5703125" style="134" customWidth="1"/>
    <col min="2571" max="2571" width="13.85546875" style="134" customWidth="1"/>
    <col min="2572" max="2572" width="11.7109375" style="134" customWidth="1"/>
    <col min="2573" max="2573" width="0" style="134" hidden="1" customWidth="1"/>
    <col min="2574" max="2574" width="35.140625" style="134" customWidth="1"/>
    <col min="2575" max="2575" width="36.28515625" style="134" customWidth="1"/>
    <col min="2576" max="2808" width="9.140625" style="134"/>
    <col min="2809" max="2809" width="3.5703125" style="134" customWidth="1"/>
    <col min="2810" max="2810" width="25.7109375" style="134" customWidth="1"/>
    <col min="2811" max="2811" width="11.5703125" style="134" customWidth="1"/>
    <col min="2812" max="2812" width="18.42578125" style="134" customWidth="1"/>
    <col min="2813" max="2813" width="10.140625" style="134" customWidth="1"/>
    <col min="2814" max="2814" width="15.5703125" style="134" customWidth="1"/>
    <col min="2815" max="2815" width="16" style="134" customWidth="1"/>
    <col min="2816" max="2816" width="7" style="134" customWidth="1"/>
    <col min="2817" max="2817" width="14.42578125" style="134" customWidth="1"/>
    <col min="2818" max="2818" width="11" style="134" customWidth="1"/>
    <col min="2819" max="2820" width="13.85546875" style="134" customWidth="1"/>
    <col min="2821" max="2821" width="12.140625" style="134" customWidth="1"/>
    <col min="2822" max="2822" width="13.85546875" style="134" customWidth="1"/>
    <col min="2823" max="2823" width="11.5703125" style="134" customWidth="1"/>
    <col min="2824" max="2824" width="15.140625" style="134" customWidth="1"/>
    <col min="2825" max="2825" width="13.85546875" style="134" customWidth="1"/>
    <col min="2826" max="2826" width="10.5703125" style="134" customWidth="1"/>
    <col min="2827" max="2827" width="13.85546875" style="134" customWidth="1"/>
    <col min="2828" max="2828" width="11.7109375" style="134" customWidth="1"/>
    <col min="2829" max="2829" width="0" style="134" hidden="1" customWidth="1"/>
    <col min="2830" max="2830" width="35.140625" style="134" customWidth="1"/>
    <col min="2831" max="2831" width="36.28515625" style="134" customWidth="1"/>
    <col min="2832" max="3064" width="9.140625" style="134"/>
    <col min="3065" max="3065" width="3.5703125" style="134" customWidth="1"/>
    <col min="3066" max="3066" width="25.7109375" style="134" customWidth="1"/>
    <col min="3067" max="3067" width="11.5703125" style="134" customWidth="1"/>
    <col min="3068" max="3068" width="18.42578125" style="134" customWidth="1"/>
    <col min="3069" max="3069" width="10.140625" style="134" customWidth="1"/>
    <col min="3070" max="3070" width="15.5703125" style="134" customWidth="1"/>
    <col min="3071" max="3071" width="16" style="134" customWidth="1"/>
    <col min="3072" max="3072" width="7" style="134" customWidth="1"/>
    <col min="3073" max="3073" width="14.42578125" style="134" customWidth="1"/>
    <col min="3074" max="3074" width="11" style="134" customWidth="1"/>
    <col min="3075" max="3076" width="13.85546875" style="134" customWidth="1"/>
    <col min="3077" max="3077" width="12.140625" style="134" customWidth="1"/>
    <col min="3078" max="3078" width="13.85546875" style="134" customWidth="1"/>
    <col min="3079" max="3079" width="11.5703125" style="134" customWidth="1"/>
    <col min="3080" max="3080" width="15.140625" style="134" customWidth="1"/>
    <col min="3081" max="3081" width="13.85546875" style="134" customWidth="1"/>
    <col min="3082" max="3082" width="10.5703125" style="134" customWidth="1"/>
    <col min="3083" max="3083" width="13.85546875" style="134" customWidth="1"/>
    <col min="3084" max="3084" width="11.7109375" style="134" customWidth="1"/>
    <col min="3085" max="3085" width="0" style="134" hidden="1" customWidth="1"/>
    <col min="3086" max="3086" width="35.140625" style="134" customWidth="1"/>
    <col min="3087" max="3087" width="36.28515625" style="134" customWidth="1"/>
    <col min="3088" max="3320" width="9.140625" style="134"/>
    <col min="3321" max="3321" width="3.5703125" style="134" customWidth="1"/>
    <col min="3322" max="3322" width="25.7109375" style="134" customWidth="1"/>
    <col min="3323" max="3323" width="11.5703125" style="134" customWidth="1"/>
    <col min="3324" max="3324" width="18.42578125" style="134" customWidth="1"/>
    <col min="3325" max="3325" width="10.140625" style="134" customWidth="1"/>
    <col min="3326" max="3326" width="15.5703125" style="134" customWidth="1"/>
    <col min="3327" max="3327" width="16" style="134" customWidth="1"/>
    <col min="3328" max="3328" width="7" style="134" customWidth="1"/>
    <col min="3329" max="3329" width="14.42578125" style="134" customWidth="1"/>
    <col min="3330" max="3330" width="11" style="134" customWidth="1"/>
    <col min="3331" max="3332" width="13.85546875" style="134" customWidth="1"/>
    <col min="3333" max="3333" width="12.140625" style="134" customWidth="1"/>
    <col min="3334" max="3334" width="13.85546875" style="134" customWidth="1"/>
    <col min="3335" max="3335" width="11.5703125" style="134" customWidth="1"/>
    <col min="3336" max="3336" width="15.140625" style="134" customWidth="1"/>
    <col min="3337" max="3337" width="13.85546875" style="134" customWidth="1"/>
    <col min="3338" max="3338" width="10.5703125" style="134" customWidth="1"/>
    <col min="3339" max="3339" width="13.85546875" style="134" customWidth="1"/>
    <col min="3340" max="3340" width="11.7109375" style="134" customWidth="1"/>
    <col min="3341" max="3341" width="0" style="134" hidden="1" customWidth="1"/>
    <col min="3342" max="3342" width="35.140625" style="134" customWidth="1"/>
    <col min="3343" max="3343" width="36.28515625" style="134" customWidth="1"/>
    <col min="3344" max="3576" width="9.140625" style="134"/>
    <col min="3577" max="3577" width="3.5703125" style="134" customWidth="1"/>
    <col min="3578" max="3578" width="25.7109375" style="134" customWidth="1"/>
    <col min="3579" max="3579" width="11.5703125" style="134" customWidth="1"/>
    <col min="3580" max="3580" width="18.42578125" style="134" customWidth="1"/>
    <col min="3581" max="3581" width="10.140625" style="134" customWidth="1"/>
    <col min="3582" max="3582" width="15.5703125" style="134" customWidth="1"/>
    <col min="3583" max="3583" width="16" style="134" customWidth="1"/>
    <col min="3584" max="3584" width="7" style="134" customWidth="1"/>
    <col min="3585" max="3585" width="14.42578125" style="134" customWidth="1"/>
    <col min="3586" max="3586" width="11" style="134" customWidth="1"/>
    <col min="3587" max="3588" width="13.85546875" style="134" customWidth="1"/>
    <col min="3589" max="3589" width="12.140625" style="134" customWidth="1"/>
    <col min="3590" max="3590" width="13.85546875" style="134" customWidth="1"/>
    <col min="3591" max="3591" width="11.5703125" style="134" customWidth="1"/>
    <col min="3592" max="3592" width="15.140625" style="134" customWidth="1"/>
    <col min="3593" max="3593" width="13.85546875" style="134" customWidth="1"/>
    <col min="3594" max="3594" width="10.5703125" style="134" customWidth="1"/>
    <col min="3595" max="3595" width="13.85546875" style="134" customWidth="1"/>
    <col min="3596" max="3596" width="11.7109375" style="134" customWidth="1"/>
    <col min="3597" max="3597" width="0" style="134" hidden="1" customWidth="1"/>
    <col min="3598" max="3598" width="35.140625" style="134" customWidth="1"/>
    <col min="3599" max="3599" width="36.28515625" style="134" customWidth="1"/>
    <col min="3600" max="3832" width="9.140625" style="134"/>
    <col min="3833" max="3833" width="3.5703125" style="134" customWidth="1"/>
    <col min="3834" max="3834" width="25.7109375" style="134" customWidth="1"/>
    <col min="3835" max="3835" width="11.5703125" style="134" customWidth="1"/>
    <col min="3836" max="3836" width="18.42578125" style="134" customWidth="1"/>
    <col min="3837" max="3837" width="10.140625" style="134" customWidth="1"/>
    <col min="3838" max="3838" width="15.5703125" style="134" customWidth="1"/>
    <col min="3839" max="3839" width="16" style="134" customWidth="1"/>
    <col min="3840" max="3840" width="7" style="134" customWidth="1"/>
    <col min="3841" max="3841" width="14.42578125" style="134" customWidth="1"/>
    <col min="3842" max="3842" width="11" style="134" customWidth="1"/>
    <col min="3843" max="3844" width="13.85546875" style="134" customWidth="1"/>
    <col min="3845" max="3845" width="12.140625" style="134" customWidth="1"/>
    <col min="3846" max="3846" width="13.85546875" style="134" customWidth="1"/>
    <col min="3847" max="3847" width="11.5703125" style="134" customWidth="1"/>
    <col min="3848" max="3848" width="15.140625" style="134" customWidth="1"/>
    <col min="3849" max="3849" width="13.85546875" style="134" customWidth="1"/>
    <col min="3850" max="3850" width="10.5703125" style="134" customWidth="1"/>
    <col min="3851" max="3851" width="13.85546875" style="134" customWidth="1"/>
    <col min="3852" max="3852" width="11.7109375" style="134" customWidth="1"/>
    <col min="3853" max="3853" width="0" style="134" hidden="1" customWidth="1"/>
    <col min="3854" max="3854" width="35.140625" style="134" customWidth="1"/>
    <col min="3855" max="3855" width="36.28515625" style="134" customWidth="1"/>
    <col min="3856" max="4088" width="9.140625" style="134"/>
    <col min="4089" max="4089" width="3.5703125" style="134" customWidth="1"/>
    <col min="4090" max="4090" width="25.7109375" style="134" customWidth="1"/>
    <col min="4091" max="4091" width="11.5703125" style="134" customWidth="1"/>
    <col min="4092" max="4092" width="18.42578125" style="134" customWidth="1"/>
    <col min="4093" max="4093" width="10.140625" style="134" customWidth="1"/>
    <col min="4094" max="4094" width="15.5703125" style="134" customWidth="1"/>
    <col min="4095" max="4095" width="16" style="134" customWidth="1"/>
    <col min="4096" max="4096" width="7" style="134" customWidth="1"/>
    <col min="4097" max="4097" width="14.42578125" style="134" customWidth="1"/>
    <col min="4098" max="4098" width="11" style="134" customWidth="1"/>
    <col min="4099" max="4100" width="13.85546875" style="134" customWidth="1"/>
    <col min="4101" max="4101" width="12.140625" style="134" customWidth="1"/>
    <col min="4102" max="4102" width="13.85546875" style="134" customWidth="1"/>
    <col min="4103" max="4103" width="11.5703125" style="134" customWidth="1"/>
    <col min="4104" max="4104" width="15.140625" style="134" customWidth="1"/>
    <col min="4105" max="4105" width="13.85546875" style="134" customWidth="1"/>
    <col min="4106" max="4106" width="10.5703125" style="134" customWidth="1"/>
    <col min="4107" max="4107" width="13.85546875" style="134" customWidth="1"/>
    <col min="4108" max="4108" width="11.7109375" style="134" customWidth="1"/>
    <col min="4109" max="4109" width="0" style="134" hidden="1" customWidth="1"/>
    <col min="4110" max="4110" width="35.140625" style="134" customWidth="1"/>
    <col min="4111" max="4111" width="36.28515625" style="134" customWidth="1"/>
    <col min="4112" max="4344" width="9.140625" style="134"/>
    <col min="4345" max="4345" width="3.5703125" style="134" customWidth="1"/>
    <col min="4346" max="4346" width="25.7109375" style="134" customWidth="1"/>
    <col min="4347" max="4347" width="11.5703125" style="134" customWidth="1"/>
    <col min="4348" max="4348" width="18.42578125" style="134" customWidth="1"/>
    <col min="4349" max="4349" width="10.140625" style="134" customWidth="1"/>
    <col min="4350" max="4350" width="15.5703125" style="134" customWidth="1"/>
    <col min="4351" max="4351" width="16" style="134" customWidth="1"/>
    <col min="4352" max="4352" width="7" style="134" customWidth="1"/>
    <col min="4353" max="4353" width="14.42578125" style="134" customWidth="1"/>
    <col min="4354" max="4354" width="11" style="134" customWidth="1"/>
    <col min="4355" max="4356" width="13.85546875" style="134" customWidth="1"/>
    <col min="4357" max="4357" width="12.140625" style="134" customWidth="1"/>
    <col min="4358" max="4358" width="13.85546875" style="134" customWidth="1"/>
    <col min="4359" max="4359" width="11.5703125" style="134" customWidth="1"/>
    <col min="4360" max="4360" width="15.140625" style="134" customWidth="1"/>
    <col min="4361" max="4361" width="13.85546875" style="134" customWidth="1"/>
    <col min="4362" max="4362" width="10.5703125" style="134" customWidth="1"/>
    <col min="4363" max="4363" width="13.85546875" style="134" customWidth="1"/>
    <col min="4364" max="4364" width="11.7109375" style="134" customWidth="1"/>
    <col min="4365" max="4365" width="0" style="134" hidden="1" customWidth="1"/>
    <col min="4366" max="4366" width="35.140625" style="134" customWidth="1"/>
    <col min="4367" max="4367" width="36.28515625" style="134" customWidth="1"/>
    <col min="4368" max="4600" width="9.140625" style="134"/>
    <col min="4601" max="4601" width="3.5703125" style="134" customWidth="1"/>
    <col min="4602" max="4602" width="25.7109375" style="134" customWidth="1"/>
    <col min="4603" max="4603" width="11.5703125" style="134" customWidth="1"/>
    <col min="4604" max="4604" width="18.42578125" style="134" customWidth="1"/>
    <col min="4605" max="4605" width="10.140625" style="134" customWidth="1"/>
    <col min="4606" max="4606" width="15.5703125" style="134" customWidth="1"/>
    <col min="4607" max="4607" width="16" style="134" customWidth="1"/>
    <col min="4608" max="4608" width="7" style="134" customWidth="1"/>
    <col min="4609" max="4609" width="14.42578125" style="134" customWidth="1"/>
    <col min="4610" max="4610" width="11" style="134" customWidth="1"/>
    <col min="4611" max="4612" width="13.85546875" style="134" customWidth="1"/>
    <col min="4613" max="4613" width="12.140625" style="134" customWidth="1"/>
    <col min="4614" max="4614" width="13.85546875" style="134" customWidth="1"/>
    <col min="4615" max="4615" width="11.5703125" style="134" customWidth="1"/>
    <col min="4616" max="4616" width="15.140625" style="134" customWidth="1"/>
    <col min="4617" max="4617" width="13.85546875" style="134" customWidth="1"/>
    <col min="4618" max="4618" width="10.5703125" style="134" customWidth="1"/>
    <col min="4619" max="4619" width="13.85546875" style="134" customWidth="1"/>
    <col min="4620" max="4620" width="11.7109375" style="134" customWidth="1"/>
    <col min="4621" max="4621" width="0" style="134" hidden="1" customWidth="1"/>
    <col min="4622" max="4622" width="35.140625" style="134" customWidth="1"/>
    <col min="4623" max="4623" width="36.28515625" style="134" customWidth="1"/>
    <col min="4624" max="4856" width="9.140625" style="134"/>
    <col min="4857" max="4857" width="3.5703125" style="134" customWidth="1"/>
    <col min="4858" max="4858" width="25.7109375" style="134" customWidth="1"/>
    <col min="4859" max="4859" width="11.5703125" style="134" customWidth="1"/>
    <col min="4860" max="4860" width="18.42578125" style="134" customWidth="1"/>
    <col min="4861" max="4861" width="10.140625" style="134" customWidth="1"/>
    <col min="4862" max="4862" width="15.5703125" style="134" customWidth="1"/>
    <col min="4863" max="4863" width="16" style="134" customWidth="1"/>
    <col min="4864" max="4864" width="7" style="134" customWidth="1"/>
    <col min="4865" max="4865" width="14.42578125" style="134" customWidth="1"/>
    <col min="4866" max="4866" width="11" style="134" customWidth="1"/>
    <col min="4867" max="4868" width="13.85546875" style="134" customWidth="1"/>
    <col min="4869" max="4869" width="12.140625" style="134" customWidth="1"/>
    <col min="4870" max="4870" width="13.85546875" style="134" customWidth="1"/>
    <col min="4871" max="4871" width="11.5703125" style="134" customWidth="1"/>
    <col min="4872" max="4872" width="15.140625" style="134" customWidth="1"/>
    <col min="4873" max="4873" width="13.85546875" style="134" customWidth="1"/>
    <col min="4874" max="4874" width="10.5703125" style="134" customWidth="1"/>
    <col min="4875" max="4875" width="13.85546875" style="134" customWidth="1"/>
    <col min="4876" max="4876" width="11.7109375" style="134" customWidth="1"/>
    <col min="4877" max="4877" width="0" style="134" hidden="1" customWidth="1"/>
    <col min="4878" max="4878" width="35.140625" style="134" customWidth="1"/>
    <col min="4879" max="4879" width="36.28515625" style="134" customWidth="1"/>
    <col min="4880" max="5112" width="9.140625" style="134"/>
    <col min="5113" max="5113" width="3.5703125" style="134" customWidth="1"/>
    <col min="5114" max="5114" width="25.7109375" style="134" customWidth="1"/>
    <col min="5115" max="5115" width="11.5703125" style="134" customWidth="1"/>
    <col min="5116" max="5116" width="18.42578125" style="134" customWidth="1"/>
    <col min="5117" max="5117" width="10.140625" style="134" customWidth="1"/>
    <col min="5118" max="5118" width="15.5703125" style="134" customWidth="1"/>
    <col min="5119" max="5119" width="16" style="134" customWidth="1"/>
    <col min="5120" max="5120" width="7" style="134" customWidth="1"/>
    <col min="5121" max="5121" width="14.42578125" style="134" customWidth="1"/>
    <col min="5122" max="5122" width="11" style="134" customWidth="1"/>
    <col min="5123" max="5124" width="13.85546875" style="134" customWidth="1"/>
    <col min="5125" max="5125" width="12.140625" style="134" customWidth="1"/>
    <col min="5126" max="5126" width="13.85546875" style="134" customWidth="1"/>
    <col min="5127" max="5127" width="11.5703125" style="134" customWidth="1"/>
    <col min="5128" max="5128" width="15.140625" style="134" customWidth="1"/>
    <col min="5129" max="5129" width="13.85546875" style="134" customWidth="1"/>
    <col min="5130" max="5130" width="10.5703125" style="134" customWidth="1"/>
    <col min="5131" max="5131" width="13.85546875" style="134" customWidth="1"/>
    <col min="5132" max="5132" width="11.7109375" style="134" customWidth="1"/>
    <col min="5133" max="5133" width="0" style="134" hidden="1" customWidth="1"/>
    <col min="5134" max="5134" width="35.140625" style="134" customWidth="1"/>
    <col min="5135" max="5135" width="36.28515625" style="134" customWidth="1"/>
    <col min="5136" max="5368" width="9.140625" style="134"/>
    <col min="5369" max="5369" width="3.5703125" style="134" customWidth="1"/>
    <col min="5370" max="5370" width="25.7109375" style="134" customWidth="1"/>
    <col min="5371" max="5371" width="11.5703125" style="134" customWidth="1"/>
    <col min="5372" max="5372" width="18.42578125" style="134" customWidth="1"/>
    <col min="5373" max="5373" width="10.140625" style="134" customWidth="1"/>
    <col min="5374" max="5374" width="15.5703125" style="134" customWidth="1"/>
    <col min="5375" max="5375" width="16" style="134" customWidth="1"/>
    <col min="5376" max="5376" width="7" style="134" customWidth="1"/>
    <col min="5377" max="5377" width="14.42578125" style="134" customWidth="1"/>
    <col min="5378" max="5378" width="11" style="134" customWidth="1"/>
    <col min="5379" max="5380" width="13.85546875" style="134" customWidth="1"/>
    <col min="5381" max="5381" width="12.140625" style="134" customWidth="1"/>
    <col min="5382" max="5382" width="13.85546875" style="134" customWidth="1"/>
    <col min="5383" max="5383" width="11.5703125" style="134" customWidth="1"/>
    <col min="5384" max="5384" width="15.140625" style="134" customWidth="1"/>
    <col min="5385" max="5385" width="13.85546875" style="134" customWidth="1"/>
    <col min="5386" max="5386" width="10.5703125" style="134" customWidth="1"/>
    <col min="5387" max="5387" width="13.85546875" style="134" customWidth="1"/>
    <col min="5388" max="5388" width="11.7109375" style="134" customWidth="1"/>
    <col min="5389" max="5389" width="0" style="134" hidden="1" customWidth="1"/>
    <col min="5390" max="5390" width="35.140625" style="134" customWidth="1"/>
    <col min="5391" max="5391" width="36.28515625" style="134" customWidth="1"/>
    <col min="5392" max="5624" width="9.140625" style="134"/>
    <col min="5625" max="5625" width="3.5703125" style="134" customWidth="1"/>
    <col min="5626" max="5626" width="25.7109375" style="134" customWidth="1"/>
    <col min="5627" max="5627" width="11.5703125" style="134" customWidth="1"/>
    <col min="5628" max="5628" width="18.42578125" style="134" customWidth="1"/>
    <col min="5629" max="5629" width="10.140625" style="134" customWidth="1"/>
    <col min="5630" max="5630" width="15.5703125" style="134" customWidth="1"/>
    <col min="5631" max="5631" width="16" style="134" customWidth="1"/>
    <col min="5632" max="5632" width="7" style="134" customWidth="1"/>
    <col min="5633" max="5633" width="14.42578125" style="134" customWidth="1"/>
    <col min="5634" max="5634" width="11" style="134" customWidth="1"/>
    <col min="5635" max="5636" width="13.85546875" style="134" customWidth="1"/>
    <col min="5637" max="5637" width="12.140625" style="134" customWidth="1"/>
    <col min="5638" max="5638" width="13.85546875" style="134" customWidth="1"/>
    <col min="5639" max="5639" width="11.5703125" style="134" customWidth="1"/>
    <col min="5640" max="5640" width="15.140625" style="134" customWidth="1"/>
    <col min="5641" max="5641" width="13.85546875" style="134" customWidth="1"/>
    <col min="5642" max="5642" width="10.5703125" style="134" customWidth="1"/>
    <col min="5643" max="5643" width="13.85546875" style="134" customWidth="1"/>
    <col min="5644" max="5644" width="11.7109375" style="134" customWidth="1"/>
    <col min="5645" max="5645" width="0" style="134" hidden="1" customWidth="1"/>
    <col min="5646" max="5646" width="35.140625" style="134" customWidth="1"/>
    <col min="5647" max="5647" width="36.28515625" style="134" customWidth="1"/>
    <col min="5648" max="5880" width="9.140625" style="134"/>
    <col min="5881" max="5881" width="3.5703125" style="134" customWidth="1"/>
    <col min="5882" max="5882" width="25.7109375" style="134" customWidth="1"/>
    <col min="5883" max="5883" width="11.5703125" style="134" customWidth="1"/>
    <col min="5884" max="5884" width="18.42578125" style="134" customWidth="1"/>
    <col min="5885" max="5885" width="10.140625" style="134" customWidth="1"/>
    <col min="5886" max="5886" width="15.5703125" style="134" customWidth="1"/>
    <col min="5887" max="5887" width="16" style="134" customWidth="1"/>
    <col min="5888" max="5888" width="7" style="134" customWidth="1"/>
    <col min="5889" max="5889" width="14.42578125" style="134" customWidth="1"/>
    <col min="5890" max="5890" width="11" style="134" customWidth="1"/>
    <col min="5891" max="5892" width="13.85546875" style="134" customWidth="1"/>
    <col min="5893" max="5893" width="12.140625" style="134" customWidth="1"/>
    <col min="5894" max="5894" width="13.85546875" style="134" customWidth="1"/>
    <col min="5895" max="5895" width="11.5703125" style="134" customWidth="1"/>
    <col min="5896" max="5896" width="15.140625" style="134" customWidth="1"/>
    <col min="5897" max="5897" width="13.85546875" style="134" customWidth="1"/>
    <col min="5898" max="5898" width="10.5703125" style="134" customWidth="1"/>
    <col min="5899" max="5899" width="13.85546875" style="134" customWidth="1"/>
    <col min="5900" max="5900" width="11.7109375" style="134" customWidth="1"/>
    <col min="5901" max="5901" width="0" style="134" hidden="1" customWidth="1"/>
    <col min="5902" max="5902" width="35.140625" style="134" customWidth="1"/>
    <col min="5903" max="5903" width="36.28515625" style="134" customWidth="1"/>
    <col min="5904" max="6136" width="9.140625" style="134"/>
    <col min="6137" max="6137" width="3.5703125" style="134" customWidth="1"/>
    <col min="6138" max="6138" width="25.7109375" style="134" customWidth="1"/>
    <col min="6139" max="6139" width="11.5703125" style="134" customWidth="1"/>
    <col min="6140" max="6140" width="18.42578125" style="134" customWidth="1"/>
    <col min="6141" max="6141" width="10.140625" style="134" customWidth="1"/>
    <col min="6142" max="6142" width="15.5703125" style="134" customWidth="1"/>
    <col min="6143" max="6143" width="16" style="134" customWidth="1"/>
    <col min="6144" max="6144" width="7" style="134" customWidth="1"/>
    <col min="6145" max="6145" width="14.42578125" style="134" customWidth="1"/>
    <col min="6146" max="6146" width="11" style="134" customWidth="1"/>
    <col min="6147" max="6148" width="13.85546875" style="134" customWidth="1"/>
    <col min="6149" max="6149" width="12.140625" style="134" customWidth="1"/>
    <col min="6150" max="6150" width="13.85546875" style="134" customWidth="1"/>
    <col min="6151" max="6151" width="11.5703125" style="134" customWidth="1"/>
    <col min="6152" max="6152" width="15.140625" style="134" customWidth="1"/>
    <col min="6153" max="6153" width="13.85546875" style="134" customWidth="1"/>
    <col min="6154" max="6154" width="10.5703125" style="134" customWidth="1"/>
    <col min="6155" max="6155" width="13.85546875" style="134" customWidth="1"/>
    <col min="6156" max="6156" width="11.7109375" style="134" customWidth="1"/>
    <col min="6157" max="6157" width="0" style="134" hidden="1" customWidth="1"/>
    <col min="6158" max="6158" width="35.140625" style="134" customWidth="1"/>
    <col min="6159" max="6159" width="36.28515625" style="134" customWidth="1"/>
    <col min="6160" max="6392" width="9.140625" style="134"/>
    <col min="6393" max="6393" width="3.5703125" style="134" customWidth="1"/>
    <col min="6394" max="6394" width="25.7109375" style="134" customWidth="1"/>
    <col min="6395" max="6395" width="11.5703125" style="134" customWidth="1"/>
    <col min="6396" max="6396" width="18.42578125" style="134" customWidth="1"/>
    <col min="6397" max="6397" width="10.140625" style="134" customWidth="1"/>
    <col min="6398" max="6398" width="15.5703125" style="134" customWidth="1"/>
    <col min="6399" max="6399" width="16" style="134" customWidth="1"/>
    <col min="6400" max="6400" width="7" style="134" customWidth="1"/>
    <col min="6401" max="6401" width="14.42578125" style="134" customWidth="1"/>
    <col min="6402" max="6402" width="11" style="134" customWidth="1"/>
    <col min="6403" max="6404" width="13.85546875" style="134" customWidth="1"/>
    <col min="6405" max="6405" width="12.140625" style="134" customWidth="1"/>
    <col min="6406" max="6406" width="13.85546875" style="134" customWidth="1"/>
    <col min="6407" max="6407" width="11.5703125" style="134" customWidth="1"/>
    <col min="6408" max="6408" width="15.140625" style="134" customWidth="1"/>
    <col min="6409" max="6409" width="13.85546875" style="134" customWidth="1"/>
    <col min="6410" max="6410" width="10.5703125" style="134" customWidth="1"/>
    <col min="6411" max="6411" width="13.85546875" style="134" customWidth="1"/>
    <col min="6412" max="6412" width="11.7109375" style="134" customWidth="1"/>
    <col min="6413" max="6413" width="0" style="134" hidden="1" customWidth="1"/>
    <col min="6414" max="6414" width="35.140625" style="134" customWidth="1"/>
    <col min="6415" max="6415" width="36.28515625" style="134" customWidth="1"/>
    <col min="6416" max="6648" width="9.140625" style="134"/>
    <col min="6649" max="6649" width="3.5703125" style="134" customWidth="1"/>
    <col min="6650" max="6650" width="25.7109375" style="134" customWidth="1"/>
    <col min="6651" max="6651" width="11.5703125" style="134" customWidth="1"/>
    <col min="6652" max="6652" width="18.42578125" style="134" customWidth="1"/>
    <col min="6653" max="6653" width="10.140625" style="134" customWidth="1"/>
    <col min="6654" max="6654" width="15.5703125" style="134" customWidth="1"/>
    <col min="6655" max="6655" width="16" style="134" customWidth="1"/>
    <col min="6656" max="6656" width="7" style="134" customWidth="1"/>
    <col min="6657" max="6657" width="14.42578125" style="134" customWidth="1"/>
    <col min="6658" max="6658" width="11" style="134" customWidth="1"/>
    <col min="6659" max="6660" width="13.85546875" style="134" customWidth="1"/>
    <col min="6661" max="6661" width="12.140625" style="134" customWidth="1"/>
    <col min="6662" max="6662" width="13.85546875" style="134" customWidth="1"/>
    <col min="6663" max="6663" width="11.5703125" style="134" customWidth="1"/>
    <col min="6664" max="6664" width="15.140625" style="134" customWidth="1"/>
    <col min="6665" max="6665" width="13.85546875" style="134" customWidth="1"/>
    <col min="6666" max="6666" width="10.5703125" style="134" customWidth="1"/>
    <col min="6667" max="6667" width="13.85546875" style="134" customWidth="1"/>
    <col min="6668" max="6668" width="11.7109375" style="134" customWidth="1"/>
    <col min="6669" max="6669" width="0" style="134" hidden="1" customWidth="1"/>
    <col min="6670" max="6670" width="35.140625" style="134" customWidth="1"/>
    <col min="6671" max="6671" width="36.28515625" style="134" customWidth="1"/>
    <col min="6672" max="6904" width="9.140625" style="134"/>
    <col min="6905" max="6905" width="3.5703125" style="134" customWidth="1"/>
    <col min="6906" max="6906" width="25.7109375" style="134" customWidth="1"/>
    <col min="6907" max="6907" width="11.5703125" style="134" customWidth="1"/>
    <col min="6908" max="6908" width="18.42578125" style="134" customWidth="1"/>
    <col min="6909" max="6909" width="10.140625" style="134" customWidth="1"/>
    <col min="6910" max="6910" width="15.5703125" style="134" customWidth="1"/>
    <col min="6911" max="6911" width="16" style="134" customWidth="1"/>
    <col min="6912" max="6912" width="7" style="134" customWidth="1"/>
    <col min="6913" max="6913" width="14.42578125" style="134" customWidth="1"/>
    <col min="6914" max="6914" width="11" style="134" customWidth="1"/>
    <col min="6915" max="6916" width="13.85546875" style="134" customWidth="1"/>
    <col min="6917" max="6917" width="12.140625" style="134" customWidth="1"/>
    <col min="6918" max="6918" width="13.85546875" style="134" customWidth="1"/>
    <col min="6919" max="6919" width="11.5703125" style="134" customWidth="1"/>
    <col min="6920" max="6920" width="15.140625" style="134" customWidth="1"/>
    <col min="6921" max="6921" width="13.85546875" style="134" customWidth="1"/>
    <col min="6922" max="6922" width="10.5703125" style="134" customWidth="1"/>
    <col min="6923" max="6923" width="13.85546875" style="134" customWidth="1"/>
    <col min="6924" max="6924" width="11.7109375" style="134" customWidth="1"/>
    <col min="6925" max="6925" width="0" style="134" hidden="1" customWidth="1"/>
    <col min="6926" max="6926" width="35.140625" style="134" customWidth="1"/>
    <col min="6927" max="6927" width="36.28515625" style="134" customWidth="1"/>
    <col min="6928" max="7160" width="9.140625" style="134"/>
    <col min="7161" max="7161" width="3.5703125" style="134" customWidth="1"/>
    <col min="7162" max="7162" width="25.7109375" style="134" customWidth="1"/>
    <col min="7163" max="7163" width="11.5703125" style="134" customWidth="1"/>
    <col min="7164" max="7164" width="18.42578125" style="134" customWidth="1"/>
    <col min="7165" max="7165" width="10.140625" style="134" customWidth="1"/>
    <col min="7166" max="7166" width="15.5703125" style="134" customWidth="1"/>
    <col min="7167" max="7167" width="16" style="134" customWidth="1"/>
    <col min="7168" max="7168" width="7" style="134" customWidth="1"/>
    <col min="7169" max="7169" width="14.42578125" style="134" customWidth="1"/>
    <col min="7170" max="7170" width="11" style="134" customWidth="1"/>
    <col min="7171" max="7172" width="13.85546875" style="134" customWidth="1"/>
    <col min="7173" max="7173" width="12.140625" style="134" customWidth="1"/>
    <col min="7174" max="7174" width="13.85546875" style="134" customWidth="1"/>
    <col min="7175" max="7175" width="11.5703125" style="134" customWidth="1"/>
    <col min="7176" max="7176" width="15.140625" style="134" customWidth="1"/>
    <col min="7177" max="7177" width="13.85546875" style="134" customWidth="1"/>
    <col min="7178" max="7178" width="10.5703125" style="134" customWidth="1"/>
    <col min="7179" max="7179" width="13.85546875" style="134" customWidth="1"/>
    <col min="7180" max="7180" width="11.7109375" style="134" customWidth="1"/>
    <col min="7181" max="7181" width="0" style="134" hidden="1" customWidth="1"/>
    <col min="7182" max="7182" width="35.140625" style="134" customWidth="1"/>
    <col min="7183" max="7183" width="36.28515625" style="134" customWidth="1"/>
    <col min="7184" max="7416" width="9.140625" style="134"/>
    <col min="7417" max="7417" width="3.5703125" style="134" customWidth="1"/>
    <col min="7418" max="7418" width="25.7109375" style="134" customWidth="1"/>
    <col min="7419" max="7419" width="11.5703125" style="134" customWidth="1"/>
    <col min="7420" max="7420" width="18.42578125" style="134" customWidth="1"/>
    <col min="7421" max="7421" width="10.140625" style="134" customWidth="1"/>
    <col min="7422" max="7422" width="15.5703125" style="134" customWidth="1"/>
    <col min="7423" max="7423" width="16" style="134" customWidth="1"/>
    <col min="7424" max="7424" width="7" style="134" customWidth="1"/>
    <col min="7425" max="7425" width="14.42578125" style="134" customWidth="1"/>
    <col min="7426" max="7426" width="11" style="134" customWidth="1"/>
    <col min="7427" max="7428" width="13.85546875" style="134" customWidth="1"/>
    <col min="7429" max="7429" width="12.140625" style="134" customWidth="1"/>
    <col min="7430" max="7430" width="13.85546875" style="134" customWidth="1"/>
    <col min="7431" max="7431" width="11.5703125" style="134" customWidth="1"/>
    <col min="7432" max="7432" width="15.140625" style="134" customWidth="1"/>
    <col min="7433" max="7433" width="13.85546875" style="134" customWidth="1"/>
    <col min="7434" max="7434" width="10.5703125" style="134" customWidth="1"/>
    <col min="7435" max="7435" width="13.85546875" style="134" customWidth="1"/>
    <col min="7436" max="7436" width="11.7109375" style="134" customWidth="1"/>
    <col min="7437" max="7437" width="0" style="134" hidden="1" customWidth="1"/>
    <col min="7438" max="7438" width="35.140625" style="134" customWidth="1"/>
    <col min="7439" max="7439" width="36.28515625" style="134" customWidth="1"/>
    <col min="7440" max="7672" width="9.140625" style="134"/>
    <col min="7673" max="7673" width="3.5703125" style="134" customWidth="1"/>
    <col min="7674" max="7674" width="25.7109375" style="134" customWidth="1"/>
    <col min="7675" max="7675" width="11.5703125" style="134" customWidth="1"/>
    <col min="7676" max="7676" width="18.42578125" style="134" customWidth="1"/>
    <col min="7677" max="7677" width="10.140625" style="134" customWidth="1"/>
    <col min="7678" max="7678" width="15.5703125" style="134" customWidth="1"/>
    <col min="7679" max="7679" width="16" style="134" customWidth="1"/>
    <col min="7680" max="7680" width="7" style="134" customWidth="1"/>
    <col min="7681" max="7681" width="14.42578125" style="134" customWidth="1"/>
    <col min="7682" max="7682" width="11" style="134" customWidth="1"/>
    <col min="7683" max="7684" width="13.85546875" style="134" customWidth="1"/>
    <col min="7685" max="7685" width="12.140625" style="134" customWidth="1"/>
    <col min="7686" max="7686" width="13.85546875" style="134" customWidth="1"/>
    <col min="7687" max="7687" width="11.5703125" style="134" customWidth="1"/>
    <col min="7688" max="7688" width="15.140625" style="134" customWidth="1"/>
    <col min="7689" max="7689" width="13.85546875" style="134" customWidth="1"/>
    <col min="7690" max="7690" width="10.5703125" style="134" customWidth="1"/>
    <col min="7691" max="7691" width="13.85546875" style="134" customWidth="1"/>
    <col min="7692" max="7692" width="11.7109375" style="134" customWidth="1"/>
    <col min="7693" max="7693" width="0" style="134" hidden="1" customWidth="1"/>
    <col min="7694" max="7694" width="35.140625" style="134" customWidth="1"/>
    <col min="7695" max="7695" width="36.28515625" style="134" customWidth="1"/>
    <col min="7696" max="7928" width="9.140625" style="134"/>
    <col min="7929" max="7929" width="3.5703125" style="134" customWidth="1"/>
    <col min="7930" max="7930" width="25.7109375" style="134" customWidth="1"/>
    <col min="7931" max="7931" width="11.5703125" style="134" customWidth="1"/>
    <col min="7932" max="7932" width="18.42578125" style="134" customWidth="1"/>
    <col min="7933" max="7933" width="10.140625" style="134" customWidth="1"/>
    <col min="7934" max="7934" width="15.5703125" style="134" customWidth="1"/>
    <col min="7935" max="7935" width="16" style="134" customWidth="1"/>
    <col min="7936" max="7936" width="7" style="134" customWidth="1"/>
    <col min="7937" max="7937" width="14.42578125" style="134" customWidth="1"/>
    <col min="7938" max="7938" width="11" style="134" customWidth="1"/>
    <col min="7939" max="7940" width="13.85546875" style="134" customWidth="1"/>
    <col min="7941" max="7941" width="12.140625" style="134" customWidth="1"/>
    <col min="7942" max="7942" width="13.85546875" style="134" customWidth="1"/>
    <col min="7943" max="7943" width="11.5703125" style="134" customWidth="1"/>
    <col min="7944" max="7944" width="15.140625" style="134" customWidth="1"/>
    <col min="7945" max="7945" width="13.85546875" style="134" customWidth="1"/>
    <col min="7946" max="7946" width="10.5703125" style="134" customWidth="1"/>
    <col min="7947" max="7947" width="13.85546875" style="134" customWidth="1"/>
    <col min="7948" max="7948" width="11.7109375" style="134" customWidth="1"/>
    <col min="7949" max="7949" width="0" style="134" hidden="1" customWidth="1"/>
    <col min="7950" max="7950" width="35.140625" style="134" customWidth="1"/>
    <col min="7951" max="7951" width="36.28515625" style="134" customWidth="1"/>
    <col min="7952" max="8184" width="9.140625" style="134"/>
    <col min="8185" max="8185" width="3.5703125" style="134" customWidth="1"/>
    <col min="8186" max="8186" width="25.7109375" style="134" customWidth="1"/>
    <col min="8187" max="8187" width="11.5703125" style="134" customWidth="1"/>
    <col min="8188" max="8188" width="18.42578125" style="134" customWidth="1"/>
    <col min="8189" max="8189" width="10.140625" style="134" customWidth="1"/>
    <col min="8190" max="8190" width="15.5703125" style="134" customWidth="1"/>
    <col min="8191" max="8191" width="16" style="134" customWidth="1"/>
    <col min="8192" max="8192" width="7" style="134" customWidth="1"/>
    <col min="8193" max="8193" width="14.42578125" style="134" customWidth="1"/>
    <col min="8194" max="8194" width="11" style="134" customWidth="1"/>
    <col min="8195" max="8196" width="13.85546875" style="134" customWidth="1"/>
    <col min="8197" max="8197" width="12.140625" style="134" customWidth="1"/>
    <col min="8198" max="8198" width="13.85546875" style="134" customWidth="1"/>
    <col min="8199" max="8199" width="11.5703125" style="134" customWidth="1"/>
    <col min="8200" max="8200" width="15.140625" style="134" customWidth="1"/>
    <col min="8201" max="8201" width="13.85546875" style="134" customWidth="1"/>
    <col min="8202" max="8202" width="10.5703125" style="134" customWidth="1"/>
    <col min="8203" max="8203" width="13.85546875" style="134" customWidth="1"/>
    <col min="8204" max="8204" width="11.7109375" style="134" customWidth="1"/>
    <col min="8205" max="8205" width="0" style="134" hidden="1" customWidth="1"/>
    <col min="8206" max="8206" width="35.140625" style="134" customWidth="1"/>
    <col min="8207" max="8207" width="36.28515625" style="134" customWidth="1"/>
    <col min="8208" max="8440" width="9.140625" style="134"/>
    <col min="8441" max="8441" width="3.5703125" style="134" customWidth="1"/>
    <col min="8442" max="8442" width="25.7109375" style="134" customWidth="1"/>
    <col min="8443" max="8443" width="11.5703125" style="134" customWidth="1"/>
    <col min="8444" max="8444" width="18.42578125" style="134" customWidth="1"/>
    <col min="8445" max="8445" width="10.140625" style="134" customWidth="1"/>
    <col min="8446" max="8446" width="15.5703125" style="134" customWidth="1"/>
    <col min="8447" max="8447" width="16" style="134" customWidth="1"/>
    <col min="8448" max="8448" width="7" style="134" customWidth="1"/>
    <col min="8449" max="8449" width="14.42578125" style="134" customWidth="1"/>
    <col min="8450" max="8450" width="11" style="134" customWidth="1"/>
    <col min="8451" max="8452" width="13.85546875" style="134" customWidth="1"/>
    <col min="8453" max="8453" width="12.140625" style="134" customWidth="1"/>
    <col min="8454" max="8454" width="13.85546875" style="134" customWidth="1"/>
    <col min="8455" max="8455" width="11.5703125" style="134" customWidth="1"/>
    <col min="8456" max="8456" width="15.140625" style="134" customWidth="1"/>
    <col min="8457" max="8457" width="13.85546875" style="134" customWidth="1"/>
    <col min="8458" max="8458" width="10.5703125" style="134" customWidth="1"/>
    <col min="8459" max="8459" width="13.85546875" style="134" customWidth="1"/>
    <col min="8460" max="8460" width="11.7109375" style="134" customWidth="1"/>
    <col min="8461" max="8461" width="0" style="134" hidden="1" customWidth="1"/>
    <col min="8462" max="8462" width="35.140625" style="134" customWidth="1"/>
    <col min="8463" max="8463" width="36.28515625" style="134" customWidth="1"/>
    <col min="8464" max="8696" width="9.140625" style="134"/>
    <col min="8697" max="8697" width="3.5703125" style="134" customWidth="1"/>
    <col min="8698" max="8698" width="25.7109375" style="134" customWidth="1"/>
    <col min="8699" max="8699" width="11.5703125" style="134" customWidth="1"/>
    <col min="8700" max="8700" width="18.42578125" style="134" customWidth="1"/>
    <col min="8701" max="8701" width="10.140625" style="134" customWidth="1"/>
    <col min="8702" max="8702" width="15.5703125" style="134" customWidth="1"/>
    <col min="8703" max="8703" width="16" style="134" customWidth="1"/>
    <col min="8704" max="8704" width="7" style="134" customWidth="1"/>
    <col min="8705" max="8705" width="14.42578125" style="134" customWidth="1"/>
    <col min="8706" max="8706" width="11" style="134" customWidth="1"/>
    <col min="8707" max="8708" width="13.85546875" style="134" customWidth="1"/>
    <col min="8709" max="8709" width="12.140625" style="134" customWidth="1"/>
    <col min="8710" max="8710" width="13.85546875" style="134" customWidth="1"/>
    <col min="8711" max="8711" width="11.5703125" style="134" customWidth="1"/>
    <col min="8712" max="8712" width="15.140625" style="134" customWidth="1"/>
    <col min="8713" max="8713" width="13.85546875" style="134" customWidth="1"/>
    <col min="8714" max="8714" width="10.5703125" style="134" customWidth="1"/>
    <col min="8715" max="8715" width="13.85546875" style="134" customWidth="1"/>
    <col min="8716" max="8716" width="11.7109375" style="134" customWidth="1"/>
    <col min="8717" max="8717" width="0" style="134" hidden="1" customWidth="1"/>
    <col min="8718" max="8718" width="35.140625" style="134" customWidth="1"/>
    <col min="8719" max="8719" width="36.28515625" style="134" customWidth="1"/>
    <col min="8720" max="8952" width="9.140625" style="134"/>
    <col min="8953" max="8953" width="3.5703125" style="134" customWidth="1"/>
    <col min="8954" max="8954" width="25.7109375" style="134" customWidth="1"/>
    <col min="8955" max="8955" width="11.5703125" style="134" customWidth="1"/>
    <col min="8956" max="8956" width="18.42578125" style="134" customWidth="1"/>
    <col min="8957" max="8957" width="10.140625" style="134" customWidth="1"/>
    <col min="8958" max="8958" width="15.5703125" style="134" customWidth="1"/>
    <col min="8959" max="8959" width="16" style="134" customWidth="1"/>
    <col min="8960" max="8960" width="7" style="134" customWidth="1"/>
    <col min="8961" max="8961" width="14.42578125" style="134" customWidth="1"/>
    <col min="8962" max="8962" width="11" style="134" customWidth="1"/>
    <col min="8963" max="8964" width="13.85546875" style="134" customWidth="1"/>
    <col min="8965" max="8965" width="12.140625" style="134" customWidth="1"/>
    <col min="8966" max="8966" width="13.85546875" style="134" customWidth="1"/>
    <col min="8967" max="8967" width="11.5703125" style="134" customWidth="1"/>
    <col min="8968" max="8968" width="15.140625" style="134" customWidth="1"/>
    <col min="8969" max="8969" width="13.85546875" style="134" customWidth="1"/>
    <col min="8970" max="8970" width="10.5703125" style="134" customWidth="1"/>
    <col min="8971" max="8971" width="13.85546875" style="134" customWidth="1"/>
    <col min="8972" max="8972" width="11.7109375" style="134" customWidth="1"/>
    <col min="8973" max="8973" width="0" style="134" hidden="1" customWidth="1"/>
    <col min="8974" max="8974" width="35.140625" style="134" customWidth="1"/>
    <col min="8975" max="8975" width="36.28515625" style="134" customWidth="1"/>
    <col min="8976" max="9208" width="9.140625" style="134"/>
    <col min="9209" max="9209" width="3.5703125" style="134" customWidth="1"/>
    <col min="9210" max="9210" width="25.7109375" style="134" customWidth="1"/>
    <col min="9211" max="9211" width="11.5703125" style="134" customWidth="1"/>
    <col min="9212" max="9212" width="18.42578125" style="134" customWidth="1"/>
    <col min="9213" max="9213" width="10.140625" style="134" customWidth="1"/>
    <col min="9214" max="9214" width="15.5703125" style="134" customWidth="1"/>
    <col min="9215" max="9215" width="16" style="134" customWidth="1"/>
    <col min="9216" max="9216" width="7" style="134" customWidth="1"/>
    <col min="9217" max="9217" width="14.42578125" style="134" customWidth="1"/>
    <col min="9218" max="9218" width="11" style="134" customWidth="1"/>
    <col min="9219" max="9220" width="13.85546875" style="134" customWidth="1"/>
    <col min="9221" max="9221" width="12.140625" style="134" customWidth="1"/>
    <col min="9222" max="9222" width="13.85546875" style="134" customWidth="1"/>
    <col min="9223" max="9223" width="11.5703125" style="134" customWidth="1"/>
    <col min="9224" max="9224" width="15.140625" style="134" customWidth="1"/>
    <col min="9225" max="9225" width="13.85546875" style="134" customWidth="1"/>
    <col min="9226" max="9226" width="10.5703125" style="134" customWidth="1"/>
    <col min="9227" max="9227" width="13.85546875" style="134" customWidth="1"/>
    <col min="9228" max="9228" width="11.7109375" style="134" customWidth="1"/>
    <col min="9229" max="9229" width="0" style="134" hidden="1" customWidth="1"/>
    <col min="9230" max="9230" width="35.140625" style="134" customWidth="1"/>
    <col min="9231" max="9231" width="36.28515625" style="134" customWidth="1"/>
    <col min="9232" max="9464" width="9.140625" style="134"/>
    <col min="9465" max="9465" width="3.5703125" style="134" customWidth="1"/>
    <col min="9466" max="9466" width="25.7109375" style="134" customWidth="1"/>
    <col min="9467" max="9467" width="11.5703125" style="134" customWidth="1"/>
    <col min="9468" max="9468" width="18.42578125" style="134" customWidth="1"/>
    <col min="9469" max="9469" width="10.140625" style="134" customWidth="1"/>
    <col min="9470" max="9470" width="15.5703125" style="134" customWidth="1"/>
    <col min="9471" max="9471" width="16" style="134" customWidth="1"/>
    <col min="9472" max="9472" width="7" style="134" customWidth="1"/>
    <col min="9473" max="9473" width="14.42578125" style="134" customWidth="1"/>
    <col min="9474" max="9474" width="11" style="134" customWidth="1"/>
    <col min="9475" max="9476" width="13.85546875" style="134" customWidth="1"/>
    <col min="9477" max="9477" width="12.140625" style="134" customWidth="1"/>
    <col min="9478" max="9478" width="13.85546875" style="134" customWidth="1"/>
    <col min="9479" max="9479" width="11.5703125" style="134" customWidth="1"/>
    <col min="9480" max="9480" width="15.140625" style="134" customWidth="1"/>
    <col min="9481" max="9481" width="13.85546875" style="134" customWidth="1"/>
    <col min="9482" max="9482" width="10.5703125" style="134" customWidth="1"/>
    <col min="9483" max="9483" width="13.85546875" style="134" customWidth="1"/>
    <col min="9484" max="9484" width="11.7109375" style="134" customWidth="1"/>
    <col min="9485" max="9485" width="0" style="134" hidden="1" customWidth="1"/>
    <col min="9486" max="9486" width="35.140625" style="134" customWidth="1"/>
    <col min="9487" max="9487" width="36.28515625" style="134" customWidth="1"/>
    <col min="9488" max="9720" width="9.140625" style="134"/>
    <col min="9721" max="9721" width="3.5703125" style="134" customWidth="1"/>
    <col min="9722" max="9722" width="25.7109375" style="134" customWidth="1"/>
    <col min="9723" max="9723" width="11.5703125" style="134" customWidth="1"/>
    <col min="9724" max="9724" width="18.42578125" style="134" customWidth="1"/>
    <col min="9725" max="9725" width="10.140625" style="134" customWidth="1"/>
    <col min="9726" max="9726" width="15.5703125" style="134" customWidth="1"/>
    <col min="9727" max="9727" width="16" style="134" customWidth="1"/>
    <col min="9728" max="9728" width="7" style="134" customWidth="1"/>
    <col min="9729" max="9729" width="14.42578125" style="134" customWidth="1"/>
    <col min="9730" max="9730" width="11" style="134" customWidth="1"/>
    <col min="9731" max="9732" width="13.85546875" style="134" customWidth="1"/>
    <col min="9733" max="9733" width="12.140625" style="134" customWidth="1"/>
    <col min="9734" max="9734" width="13.85546875" style="134" customWidth="1"/>
    <col min="9735" max="9735" width="11.5703125" style="134" customWidth="1"/>
    <col min="9736" max="9736" width="15.140625" style="134" customWidth="1"/>
    <col min="9737" max="9737" width="13.85546875" style="134" customWidth="1"/>
    <col min="9738" max="9738" width="10.5703125" style="134" customWidth="1"/>
    <col min="9739" max="9739" width="13.85546875" style="134" customWidth="1"/>
    <col min="9740" max="9740" width="11.7109375" style="134" customWidth="1"/>
    <col min="9741" max="9741" width="0" style="134" hidden="1" customWidth="1"/>
    <col min="9742" max="9742" width="35.140625" style="134" customWidth="1"/>
    <col min="9743" max="9743" width="36.28515625" style="134" customWidth="1"/>
    <col min="9744" max="9976" width="9.140625" style="134"/>
    <col min="9977" max="9977" width="3.5703125" style="134" customWidth="1"/>
    <col min="9978" max="9978" width="25.7109375" style="134" customWidth="1"/>
    <col min="9979" max="9979" width="11.5703125" style="134" customWidth="1"/>
    <col min="9980" max="9980" width="18.42578125" style="134" customWidth="1"/>
    <col min="9981" max="9981" width="10.140625" style="134" customWidth="1"/>
    <col min="9982" max="9982" width="15.5703125" style="134" customWidth="1"/>
    <col min="9983" max="9983" width="16" style="134" customWidth="1"/>
    <col min="9984" max="9984" width="7" style="134" customWidth="1"/>
    <col min="9985" max="9985" width="14.42578125" style="134" customWidth="1"/>
    <col min="9986" max="9986" width="11" style="134" customWidth="1"/>
    <col min="9987" max="9988" width="13.85546875" style="134" customWidth="1"/>
    <col min="9989" max="9989" width="12.140625" style="134" customWidth="1"/>
    <col min="9990" max="9990" width="13.85546875" style="134" customWidth="1"/>
    <col min="9991" max="9991" width="11.5703125" style="134" customWidth="1"/>
    <col min="9992" max="9992" width="15.140625" style="134" customWidth="1"/>
    <col min="9993" max="9993" width="13.85546875" style="134" customWidth="1"/>
    <col min="9994" max="9994" width="10.5703125" style="134" customWidth="1"/>
    <col min="9995" max="9995" width="13.85546875" style="134" customWidth="1"/>
    <col min="9996" max="9996" width="11.7109375" style="134" customWidth="1"/>
    <col min="9997" max="9997" width="0" style="134" hidden="1" customWidth="1"/>
    <col min="9998" max="9998" width="35.140625" style="134" customWidth="1"/>
    <col min="9999" max="9999" width="36.28515625" style="134" customWidth="1"/>
    <col min="10000" max="10232" width="9.140625" style="134"/>
    <col min="10233" max="10233" width="3.5703125" style="134" customWidth="1"/>
    <col min="10234" max="10234" width="25.7109375" style="134" customWidth="1"/>
    <col min="10235" max="10235" width="11.5703125" style="134" customWidth="1"/>
    <col min="10236" max="10236" width="18.42578125" style="134" customWidth="1"/>
    <col min="10237" max="10237" width="10.140625" style="134" customWidth="1"/>
    <col min="10238" max="10238" width="15.5703125" style="134" customWidth="1"/>
    <col min="10239" max="10239" width="16" style="134" customWidth="1"/>
    <col min="10240" max="10240" width="7" style="134" customWidth="1"/>
    <col min="10241" max="10241" width="14.42578125" style="134" customWidth="1"/>
    <col min="10242" max="10242" width="11" style="134" customWidth="1"/>
    <col min="10243" max="10244" width="13.85546875" style="134" customWidth="1"/>
    <col min="10245" max="10245" width="12.140625" style="134" customWidth="1"/>
    <col min="10246" max="10246" width="13.85546875" style="134" customWidth="1"/>
    <col min="10247" max="10247" width="11.5703125" style="134" customWidth="1"/>
    <col min="10248" max="10248" width="15.140625" style="134" customWidth="1"/>
    <col min="10249" max="10249" width="13.85546875" style="134" customWidth="1"/>
    <col min="10250" max="10250" width="10.5703125" style="134" customWidth="1"/>
    <col min="10251" max="10251" width="13.85546875" style="134" customWidth="1"/>
    <col min="10252" max="10252" width="11.7109375" style="134" customWidth="1"/>
    <col min="10253" max="10253" width="0" style="134" hidden="1" customWidth="1"/>
    <col min="10254" max="10254" width="35.140625" style="134" customWidth="1"/>
    <col min="10255" max="10255" width="36.28515625" style="134" customWidth="1"/>
    <col min="10256" max="10488" width="9.140625" style="134"/>
    <col min="10489" max="10489" width="3.5703125" style="134" customWidth="1"/>
    <col min="10490" max="10490" width="25.7109375" style="134" customWidth="1"/>
    <col min="10491" max="10491" width="11.5703125" style="134" customWidth="1"/>
    <col min="10492" max="10492" width="18.42578125" style="134" customWidth="1"/>
    <col min="10493" max="10493" width="10.140625" style="134" customWidth="1"/>
    <col min="10494" max="10494" width="15.5703125" style="134" customWidth="1"/>
    <col min="10495" max="10495" width="16" style="134" customWidth="1"/>
    <col min="10496" max="10496" width="7" style="134" customWidth="1"/>
    <col min="10497" max="10497" width="14.42578125" style="134" customWidth="1"/>
    <col min="10498" max="10498" width="11" style="134" customWidth="1"/>
    <col min="10499" max="10500" width="13.85546875" style="134" customWidth="1"/>
    <col min="10501" max="10501" width="12.140625" style="134" customWidth="1"/>
    <col min="10502" max="10502" width="13.85546875" style="134" customWidth="1"/>
    <col min="10503" max="10503" width="11.5703125" style="134" customWidth="1"/>
    <col min="10504" max="10504" width="15.140625" style="134" customWidth="1"/>
    <col min="10505" max="10505" width="13.85546875" style="134" customWidth="1"/>
    <col min="10506" max="10506" width="10.5703125" style="134" customWidth="1"/>
    <col min="10507" max="10507" width="13.85546875" style="134" customWidth="1"/>
    <col min="10508" max="10508" width="11.7109375" style="134" customWidth="1"/>
    <col min="10509" max="10509" width="0" style="134" hidden="1" customWidth="1"/>
    <col min="10510" max="10510" width="35.140625" style="134" customWidth="1"/>
    <col min="10511" max="10511" width="36.28515625" style="134" customWidth="1"/>
    <col min="10512" max="10744" width="9.140625" style="134"/>
    <col min="10745" max="10745" width="3.5703125" style="134" customWidth="1"/>
    <col min="10746" max="10746" width="25.7109375" style="134" customWidth="1"/>
    <col min="10747" max="10747" width="11.5703125" style="134" customWidth="1"/>
    <col min="10748" max="10748" width="18.42578125" style="134" customWidth="1"/>
    <col min="10749" max="10749" width="10.140625" style="134" customWidth="1"/>
    <col min="10750" max="10750" width="15.5703125" style="134" customWidth="1"/>
    <col min="10751" max="10751" width="16" style="134" customWidth="1"/>
    <col min="10752" max="10752" width="7" style="134" customWidth="1"/>
    <col min="10753" max="10753" width="14.42578125" style="134" customWidth="1"/>
    <col min="10754" max="10754" width="11" style="134" customWidth="1"/>
    <col min="10755" max="10756" width="13.85546875" style="134" customWidth="1"/>
    <col min="10757" max="10757" width="12.140625" style="134" customWidth="1"/>
    <col min="10758" max="10758" width="13.85546875" style="134" customWidth="1"/>
    <col min="10759" max="10759" width="11.5703125" style="134" customWidth="1"/>
    <col min="10760" max="10760" width="15.140625" style="134" customWidth="1"/>
    <col min="10761" max="10761" width="13.85546875" style="134" customWidth="1"/>
    <col min="10762" max="10762" width="10.5703125" style="134" customWidth="1"/>
    <col min="10763" max="10763" width="13.85546875" style="134" customWidth="1"/>
    <col min="10764" max="10764" width="11.7109375" style="134" customWidth="1"/>
    <col min="10765" max="10765" width="0" style="134" hidden="1" customWidth="1"/>
    <col min="10766" max="10766" width="35.140625" style="134" customWidth="1"/>
    <col min="10767" max="10767" width="36.28515625" style="134" customWidth="1"/>
    <col min="10768" max="11000" width="9.140625" style="134"/>
    <col min="11001" max="11001" width="3.5703125" style="134" customWidth="1"/>
    <col min="11002" max="11002" width="25.7109375" style="134" customWidth="1"/>
    <col min="11003" max="11003" width="11.5703125" style="134" customWidth="1"/>
    <col min="11004" max="11004" width="18.42578125" style="134" customWidth="1"/>
    <col min="11005" max="11005" width="10.140625" style="134" customWidth="1"/>
    <col min="11006" max="11006" width="15.5703125" style="134" customWidth="1"/>
    <col min="11007" max="11007" width="16" style="134" customWidth="1"/>
    <col min="11008" max="11008" width="7" style="134" customWidth="1"/>
    <col min="11009" max="11009" width="14.42578125" style="134" customWidth="1"/>
    <col min="11010" max="11010" width="11" style="134" customWidth="1"/>
    <col min="11011" max="11012" width="13.85546875" style="134" customWidth="1"/>
    <col min="11013" max="11013" width="12.140625" style="134" customWidth="1"/>
    <col min="11014" max="11014" width="13.85546875" style="134" customWidth="1"/>
    <col min="11015" max="11015" width="11.5703125" style="134" customWidth="1"/>
    <col min="11016" max="11016" width="15.140625" style="134" customWidth="1"/>
    <col min="11017" max="11017" width="13.85546875" style="134" customWidth="1"/>
    <col min="11018" max="11018" width="10.5703125" style="134" customWidth="1"/>
    <col min="11019" max="11019" width="13.85546875" style="134" customWidth="1"/>
    <col min="11020" max="11020" width="11.7109375" style="134" customWidth="1"/>
    <col min="11021" max="11021" width="0" style="134" hidden="1" customWidth="1"/>
    <col min="11022" max="11022" width="35.140625" style="134" customWidth="1"/>
    <col min="11023" max="11023" width="36.28515625" style="134" customWidth="1"/>
    <col min="11024" max="11256" width="9.140625" style="134"/>
    <col min="11257" max="11257" width="3.5703125" style="134" customWidth="1"/>
    <col min="11258" max="11258" width="25.7109375" style="134" customWidth="1"/>
    <col min="11259" max="11259" width="11.5703125" style="134" customWidth="1"/>
    <col min="11260" max="11260" width="18.42578125" style="134" customWidth="1"/>
    <col min="11261" max="11261" width="10.140625" style="134" customWidth="1"/>
    <col min="11262" max="11262" width="15.5703125" style="134" customWidth="1"/>
    <col min="11263" max="11263" width="16" style="134" customWidth="1"/>
    <col min="11264" max="11264" width="7" style="134" customWidth="1"/>
    <col min="11265" max="11265" width="14.42578125" style="134" customWidth="1"/>
    <col min="11266" max="11266" width="11" style="134" customWidth="1"/>
    <col min="11267" max="11268" width="13.85546875" style="134" customWidth="1"/>
    <col min="11269" max="11269" width="12.140625" style="134" customWidth="1"/>
    <col min="11270" max="11270" width="13.85546875" style="134" customWidth="1"/>
    <col min="11271" max="11271" width="11.5703125" style="134" customWidth="1"/>
    <col min="11272" max="11272" width="15.140625" style="134" customWidth="1"/>
    <col min="11273" max="11273" width="13.85546875" style="134" customWidth="1"/>
    <col min="11274" max="11274" width="10.5703125" style="134" customWidth="1"/>
    <col min="11275" max="11275" width="13.85546875" style="134" customWidth="1"/>
    <col min="11276" max="11276" width="11.7109375" style="134" customWidth="1"/>
    <col min="11277" max="11277" width="0" style="134" hidden="1" customWidth="1"/>
    <col min="11278" max="11278" width="35.140625" style="134" customWidth="1"/>
    <col min="11279" max="11279" width="36.28515625" style="134" customWidth="1"/>
    <col min="11280" max="11512" width="9.140625" style="134"/>
    <col min="11513" max="11513" width="3.5703125" style="134" customWidth="1"/>
    <col min="11514" max="11514" width="25.7109375" style="134" customWidth="1"/>
    <col min="11515" max="11515" width="11.5703125" style="134" customWidth="1"/>
    <col min="11516" max="11516" width="18.42578125" style="134" customWidth="1"/>
    <col min="11517" max="11517" width="10.140625" style="134" customWidth="1"/>
    <col min="11518" max="11518" width="15.5703125" style="134" customWidth="1"/>
    <col min="11519" max="11519" width="16" style="134" customWidth="1"/>
    <col min="11520" max="11520" width="7" style="134" customWidth="1"/>
    <col min="11521" max="11521" width="14.42578125" style="134" customWidth="1"/>
    <col min="11522" max="11522" width="11" style="134" customWidth="1"/>
    <col min="11523" max="11524" width="13.85546875" style="134" customWidth="1"/>
    <col min="11525" max="11525" width="12.140625" style="134" customWidth="1"/>
    <col min="11526" max="11526" width="13.85546875" style="134" customWidth="1"/>
    <col min="11527" max="11527" width="11.5703125" style="134" customWidth="1"/>
    <col min="11528" max="11528" width="15.140625" style="134" customWidth="1"/>
    <col min="11529" max="11529" width="13.85546875" style="134" customWidth="1"/>
    <col min="11530" max="11530" width="10.5703125" style="134" customWidth="1"/>
    <col min="11531" max="11531" width="13.85546875" style="134" customWidth="1"/>
    <col min="11532" max="11532" width="11.7109375" style="134" customWidth="1"/>
    <col min="11533" max="11533" width="0" style="134" hidden="1" customWidth="1"/>
    <col min="11534" max="11534" width="35.140625" style="134" customWidth="1"/>
    <col min="11535" max="11535" width="36.28515625" style="134" customWidth="1"/>
    <col min="11536" max="11768" width="9.140625" style="134"/>
    <col min="11769" max="11769" width="3.5703125" style="134" customWidth="1"/>
    <col min="11770" max="11770" width="25.7109375" style="134" customWidth="1"/>
    <col min="11771" max="11771" width="11.5703125" style="134" customWidth="1"/>
    <col min="11772" max="11772" width="18.42578125" style="134" customWidth="1"/>
    <col min="11773" max="11773" width="10.140625" style="134" customWidth="1"/>
    <col min="11774" max="11774" width="15.5703125" style="134" customWidth="1"/>
    <col min="11775" max="11775" width="16" style="134" customWidth="1"/>
    <col min="11776" max="11776" width="7" style="134" customWidth="1"/>
    <col min="11777" max="11777" width="14.42578125" style="134" customWidth="1"/>
    <col min="11778" max="11778" width="11" style="134" customWidth="1"/>
    <col min="11779" max="11780" width="13.85546875" style="134" customWidth="1"/>
    <col min="11781" max="11781" width="12.140625" style="134" customWidth="1"/>
    <col min="11782" max="11782" width="13.85546875" style="134" customWidth="1"/>
    <col min="11783" max="11783" width="11.5703125" style="134" customWidth="1"/>
    <col min="11784" max="11784" width="15.140625" style="134" customWidth="1"/>
    <col min="11785" max="11785" width="13.85546875" style="134" customWidth="1"/>
    <col min="11786" max="11786" width="10.5703125" style="134" customWidth="1"/>
    <col min="11787" max="11787" width="13.85546875" style="134" customWidth="1"/>
    <col min="11788" max="11788" width="11.7109375" style="134" customWidth="1"/>
    <col min="11789" max="11789" width="0" style="134" hidden="1" customWidth="1"/>
    <col min="11790" max="11790" width="35.140625" style="134" customWidth="1"/>
    <col min="11791" max="11791" width="36.28515625" style="134" customWidth="1"/>
    <col min="11792" max="12024" width="9.140625" style="134"/>
    <col min="12025" max="12025" width="3.5703125" style="134" customWidth="1"/>
    <col min="12026" max="12026" width="25.7109375" style="134" customWidth="1"/>
    <col min="12027" max="12027" width="11.5703125" style="134" customWidth="1"/>
    <col min="12028" max="12028" width="18.42578125" style="134" customWidth="1"/>
    <col min="12029" max="12029" width="10.140625" style="134" customWidth="1"/>
    <col min="12030" max="12030" width="15.5703125" style="134" customWidth="1"/>
    <col min="12031" max="12031" width="16" style="134" customWidth="1"/>
    <col min="12032" max="12032" width="7" style="134" customWidth="1"/>
    <col min="12033" max="12033" width="14.42578125" style="134" customWidth="1"/>
    <col min="12034" max="12034" width="11" style="134" customWidth="1"/>
    <col min="12035" max="12036" width="13.85546875" style="134" customWidth="1"/>
    <col min="12037" max="12037" width="12.140625" style="134" customWidth="1"/>
    <col min="12038" max="12038" width="13.85546875" style="134" customWidth="1"/>
    <col min="12039" max="12039" width="11.5703125" style="134" customWidth="1"/>
    <col min="12040" max="12040" width="15.140625" style="134" customWidth="1"/>
    <col min="12041" max="12041" width="13.85546875" style="134" customWidth="1"/>
    <col min="12042" max="12042" width="10.5703125" style="134" customWidth="1"/>
    <col min="12043" max="12043" width="13.85546875" style="134" customWidth="1"/>
    <col min="12044" max="12044" width="11.7109375" style="134" customWidth="1"/>
    <col min="12045" max="12045" width="0" style="134" hidden="1" customWidth="1"/>
    <col min="12046" max="12046" width="35.140625" style="134" customWidth="1"/>
    <col min="12047" max="12047" width="36.28515625" style="134" customWidth="1"/>
    <col min="12048" max="12280" width="9.140625" style="134"/>
    <col min="12281" max="12281" width="3.5703125" style="134" customWidth="1"/>
    <col min="12282" max="12282" width="25.7109375" style="134" customWidth="1"/>
    <col min="12283" max="12283" width="11.5703125" style="134" customWidth="1"/>
    <col min="12284" max="12284" width="18.42578125" style="134" customWidth="1"/>
    <col min="12285" max="12285" width="10.140625" style="134" customWidth="1"/>
    <col min="12286" max="12286" width="15.5703125" style="134" customWidth="1"/>
    <col min="12287" max="12287" width="16" style="134" customWidth="1"/>
    <col min="12288" max="12288" width="7" style="134" customWidth="1"/>
    <col min="12289" max="12289" width="14.42578125" style="134" customWidth="1"/>
    <col min="12290" max="12290" width="11" style="134" customWidth="1"/>
    <col min="12291" max="12292" width="13.85546875" style="134" customWidth="1"/>
    <col min="12293" max="12293" width="12.140625" style="134" customWidth="1"/>
    <col min="12294" max="12294" width="13.85546875" style="134" customWidth="1"/>
    <col min="12295" max="12295" width="11.5703125" style="134" customWidth="1"/>
    <col min="12296" max="12296" width="15.140625" style="134" customWidth="1"/>
    <col min="12297" max="12297" width="13.85546875" style="134" customWidth="1"/>
    <col min="12298" max="12298" width="10.5703125" style="134" customWidth="1"/>
    <col min="12299" max="12299" width="13.85546875" style="134" customWidth="1"/>
    <col min="12300" max="12300" width="11.7109375" style="134" customWidth="1"/>
    <col min="12301" max="12301" width="0" style="134" hidden="1" customWidth="1"/>
    <col min="12302" max="12302" width="35.140625" style="134" customWidth="1"/>
    <col min="12303" max="12303" width="36.28515625" style="134" customWidth="1"/>
    <col min="12304" max="12536" width="9.140625" style="134"/>
    <col min="12537" max="12537" width="3.5703125" style="134" customWidth="1"/>
    <col min="12538" max="12538" width="25.7109375" style="134" customWidth="1"/>
    <col min="12539" max="12539" width="11.5703125" style="134" customWidth="1"/>
    <col min="12540" max="12540" width="18.42578125" style="134" customWidth="1"/>
    <col min="12541" max="12541" width="10.140625" style="134" customWidth="1"/>
    <col min="12542" max="12542" width="15.5703125" style="134" customWidth="1"/>
    <col min="12543" max="12543" width="16" style="134" customWidth="1"/>
    <col min="12544" max="12544" width="7" style="134" customWidth="1"/>
    <col min="12545" max="12545" width="14.42578125" style="134" customWidth="1"/>
    <col min="12546" max="12546" width="11" style="134" customWidth="1"/>
    <col min="12547" max="12548" width="13.85546875" style="134" customWidth="1"/>
    <col min="12549" max="12549" width="12.140625" style="134" customWidth="1"/>
    <col min="12550" max="12550" width="13.85546875" style="134" customWidth="1"/>
    <col min="12551" max="12551" width="11.5703125" style="134" customWidth="1"/>
    <col min="12552" max="12552" width="15.140625" style="134" customWidth="1"/>
    <col min="12553" max="12553" width="13.85546875" style="134" customWidth="1"/>
    <col min="12554" max="12554" width="10.5703125" style="134" customWidth="1"/>
    <col min="12555" max="12555" width="13.85546875" style="134" customWidth="1"/>
    <col min="12556" max="12556" width="11.7109375" style="134" customWidth="1"/>
    <col min="12557" max="12557" width="0" style="134" hidden="1" customWidth="1"/>
    <col min="12558" max="12558" width="35.140625" style="134" customWidth="1"/>
    <col min="12559" max="12559" width="36.28515625" style="134" customWidth="1"/>
    <col min="12560" max="12792" width="9.140625" style="134"/>
    <col min="12793" max="12793" width="3.5703125" style="134" customWidth="1"/>
    <col min="12794" max="12794" width="25.7109375" style="134" customWidth="1"/>
    <col min="12795" max="12795" width="11.5703125" style="134" customWidth="1"/>
    <col min="12796" max="12796" width="18.42578125" style="134" customWidth="1"/>
    <col min="12797" max="12797" width="10.140625" style="134" customWidth="1"/>
    <col min="12798" max="12798" width="15.5703125" style="134" customWidth="1"/>
    <col min="12799" max="12799" width="16" style="134" customWidth="1"/>
    <col min="12800" max="12800" width="7" style="134" customWidth="1"/>
    <col min="12801" max="12801" width="14.42578125" style="134" customWidth="1"/>
    <col min="12802" max="12802" width="11" style="134" customWidth="1"/>
    <col min="12803" max="12804" width="13.85546875" style="134" customWidth="1"/>
    <col min="12805" max="12805" width="12.140625" style="134" customWidth="1"/>
    <col min="12806" max="12806" width="13.85546875" style="134" customWidth="1"/>
    <col min="12807" max="12807" width="11.5703125" style="134" customWidth="1"/>
    <col min="12808" max="12808" width="15.140625" style="134" customWidth="1"/>
    <col min="12809" max="12809" width="13.85546875" style="134" customWidth="1"/>
    <col min="12810" max="12810" width="10.5703125" style="134" customWidth="1"/>
    <col min="12811" max="12811" width="13.85546875" style="134" customWidth="1"/>
    <col min="12812" max="12812" width="11.7109375" style="134" customWidth="1"/>
    <col min="12813" max="12813" width="0" style="134" hidden="1" customWidth="1"/>
    <col min="12814" max="12814" width="35.140625" style="134" customWidth="1"/>
    <col min="12815" max="12815" width="36.28515625" style="134" customWidth="1"/>
    <col min="12816" max="13048" width="9.140625" style="134"/>
    <col min="13049" max="13049" width="3.5703125" style="134" customWidth="1"/>
    <col min="13050" max="13050" width="25.7109375" style="134" customWidth="1"/>
    <col min="13051" max="13051" width="11.5703125" style="134" customWidth="1"/>
    <col min="13052" max="13052" width="18.42578125" style="134" customWidth="1"/>
    <col min="13053" max="13053" width="10.140625" style="134" customWidth="1"/>
    <col min="13054" max="13054" width="15.5703125" style="134" customWidth="1"/>
    <col min="13055" max="13055" width="16" style="134" customWidth="1"/>
    <col min="13056" max="13056" width="7" style="134" customWidth="1"/>
    <col min="13057" max="13057" width="14.42578125" style="134" customWidth="1"/>
    <col min="13058" max="13058" width="11" style="134" customWidth="1"/>
    <col min="13059" max="13060" width="13.85546875" style="134" customWidth="1"/>
    <col min="13061" max="13061" width="12.140625" style="134" customWidth="1"/>
    <col min="13062" max="13062" width="13.85546875" style="134" customWidth="1"/>
    <col min="13063" max="13063" width="11.5703125" style="134" customWidth="1"/>
    <col min="13064" max="13064" width="15.140625" style="134" customWidth="1"/>
    <col min="13065" max="13065" width="13.85546875" style="134" customWidth="1"/>
    <col min="13066" max="13066" width="10.5703125" style="134" customWidth="1"/>
    <col min="13067" max="13067" width="13.85546875" style="134" customWidth="1"/>
    <col min="13068" max="13068" width="11.7109375" style="134" customWidth="1"/>
    <col min="13069" max="13069" width="0" style="134" hidden="1" customWidth="1"/>
    <col min="13070" max="13070" width="35.140625" style="134" customWidth="1"/>
    <col min="13071" max="13071" width="36.28515625" style="134" customWidth="1"/>
    <col min="13072" max="13304" width="9.140625" style="134"/>
    <col min="13305" max="13305" width="3.5703125" style="134" customWidth="1"/>
    <col min="13306" max="13306" width="25.7109375" style="134" customWidth="1"/>
    <col min="13307" max="13307" width="11.5703125" style="134" customWidth="1"/>
    <col min="13308" max="13308" width="18.42578125" style="134" customWidth="1"/>
    <col min="13309" max="13309" width="10.140625" style="134" customWidth="1"/>
    <col min="13310" max="13310" width="15.5703125" style="134" customWidth="1"/>
    <col min="13311" max="13311" width="16" style="134" customWidth="1"/>
    <col min="13312" max="13312" width="7" style="134" customWidth="1"/>
    <col min="13313" max="13313" width="14.42578125" style="134" customWidth="1"/>
    <col min="13314" max="13314" width="11" style="134" customWidth="1"/>
    <col min="13315" max="13316" width="13.85546875" style="134" customWidth="1"/>
    <col min="13317" max="13317" width="12.140625" style="134" customWidth="1"/>
    <col min="13318" max="13318" width="13.85546875" style="134" customWidth="1"/>
    <col min="13319" max="13319" width="11.5703125" style="134" customWidth="1"/>
    <col min="13320" max="13320" width="15.140625" style="134" customWidth="1"/>
    <col min="13321" max="13321" width="13.85546875" style="134" customWidth="1"/>
    <col min="13322" max="13322" width="10.5703125" style="134" customWidth="1"/>
    <col min="13323" max="13323" width="13.85546875" style="134" customWidth="1"/>
    <col min="13324" max="13324" width="11.7109375" style="134" customWidth="1"/>
    <col min="13325" max="13325" width="0" style="134" hidden="1" customWidth="1"/>
    <col min="13326" max="13326" width="35.140625" style="134" customWidth="1"/>
    <col min="13327" max="13327" width="36.28515625" style="134" customWidth="1"/>
    <col min="13328" max="13560" width="9.140625" style="134"/>
    <col min="13561" max="13561" width="3.5703125" style="134" customWidth="1"/>
    <col min="13562" max="13562" width="25.7109375" style="134" customWidth="1"/>
    <col min="13563" max="13563" width="11.5703125" style="134" customWidth="1"/>
    <col min="13564" max="13564" width="18.42578125" style="134" customWidth="1"/>
    <col min="13565" max="13565" width="10.140625" style="134" customWidth="1"/>
    <col min="13566" max="13566" width="15.5703125" style="134" customWidth="1"/>
    <col min="13567" max="13567" width="16" style="134" customWidth="1"/>
    <col min="13568" max="13568" width="7" style="134" customWidth="1"/>
    <col min="13569" max="13569" width="14.42578125" style="134" customWidth="1"/>
    <col min="13570" max="13570" width="11" style="134" customWidth="1"/>
    <col min="13571" max="13572" width="13.85546875" style="134" customWidth="1"/>
    <col min="13573" max="13573" width="12.140625" style="134" customWidth="1"/>
    <col min="13574" max="13574" width="13.85546875" style="134" customWidth="1"/>
    <col min="13575" max="13575" width="11.5703125" style="134" customWidth="1"/>
    <col min="13576" max="13576" width="15.140625" style="134" customWidth="1"/>
    <col min="13577" max="13577" width="13.85546875" style="134" customWidth="1"/>
    <col min="13578" max="13578" width="10.5703125" style="134" customWidth="1"/>
    <col min="13579" max="13579" width="13.85546875" style="134" customWidth="1"/>
    <col min="13580" max="13580" width="11.7109375" style="134" customWidth="1"/>
    <col min="13581" max="13581" width="0" style="134" hidden="1" customWidth="1"/>
    <col min="13582" max="13582" width="35.140625" style="134" customWidth="1"/>
    <col min="13583" max="13583" width="36.28515625" style="134" customWidth="1"/>
    <col min="13584" max="13816" width="9.140625" style="134"/>
    <col min="13817" max="13817" width="3.5703125" style="134" customWidth="1"/>
    <col min="13818" max="13818" width="25.7109375" style="134" customWidth="1"/>
    <col min="13819" max="13819" width="11.5703125" style="134" customWidth="1"/>
    <col min="13820" max="13820" width="18.42578125" style="134" customWidth="1"/>
    <col min="13821" max="13821" width="10.140625" style="134" customWidth="1"/>
    <col min="13822" max="13822" width="15.5703125" style="134" customWidth="1"/>
    <col min="13823" max="13823" width="16" style="134" customWidth="1"/>
    <col min="13824" max="13824" width="7" style="134" customWidth="1"/>
    <col min="13825" max="13825" width="14.42578125" style="134" customWidth="1"/>
    <col min="13826" max="13826" width="11" style="134" customWidth="1"/>
    <col min="13827" max="13828" width="13.85546875" style="134" customWidth="1"/>
    <col min="13829" max="13829" width="12.140625" style="134" customWidth="1"/>
    <col min="13830" max="13830" width="13.85546875" style="134" customWidth="1"/>
    <col min="13831" max="13831" width="11.5703125" style="134" customWidth="1"/>
    <col min="13832" max="13832" width="15.140625" style="134" customWidth="1"/>
    <col min="13833" max="13833" width="13.85546875" style="134" customWidth="1"/>
    <col min="13834" max="13834" width="10.5703125" style="134" customWidth="1"/>
    <col min="13835" max="13835" width="13.85546875" style="134" customWidth="1"/>
    <col min="13836" max="13836" width="11.7109375" style="134" customWidth="1"/>
    <col min="13837" max="13837" width="0" style="134" hidden="1" customWidth="1"/>
    <col min="13838" max="13838" width="35.140625" style="134" customWidth="1"/>
    <col min="13839" max="13839" width="36.28515625" style="134" customWidth="1"/>
    <col min="13840" max="14072" width="9.140625" style="134"/>
    <col min="14073" max="14073" width="3.5703125" style="134" customWidth="1"/>
    <col min="14074" max="14074" width="25.7109375" style="134" customWidth="1"/>
    <col min="14075" max="14075" width="11.5703125" style="134" customWidth="1"/>
    <col min="14076" max="14076" width="18.42578125" style="134" customWidth="1"/>
    <col min="14077" max="14077" width="10.140625" style="134" customWidth="1"/>
    <col min="14078" max="14078" width="15.5703125" style="134" customWidth="1"/>
    <col min="14079" max="14079" width="16" style="134" customWidth="1"/>
    <col min="14080" max="14080" width="7" style="134" customWidth="1"/>
    <col min="14081" max="14081" width="14.42578125" style="134" customWidth="1"/>
    <col min="14082" max="14082" width="11" style="134" customWidth="1"/>
    <col min="14083" max="14084" width="13.85546875" style="134" customWidth="1"/>
    <col min="14085" max="14085" width="12.140625" style="134" customWidth="1"/>
    <col min="14086" max="14086" width="13.85546875" style="134" customWidth="1"/>
    <col min="14087" max="14087" width="11.5703125" style="134" customWidth="1"/>
    <col min="14088" max="14088" width="15.140625" style="134" customWidth="1"/>
    <col min="14089" max="14089" width="13.85546875" style="134" customWidth="1"/>
    <col min="14090" max="14090" width="10.5703125" style="134" customWidth="1"/>
    <col min="14091" max="14091" width="13.85546875" style="134" customWidth="1"/>
    <col min="14092" max="14092" width="11.7109375" style="134" customWidth="1"/>
    <col min="14093" max="14093" width="0" style="134" hidden="1" customWidth="1"/>
    <col min="14094" max="14094" width="35.140625" style="134" customWidth="1"/>
    <col min="14095" max="14095" width="36.28515625" style="134" customWidth="1"/>
    <col min="14096" max="14328" width="9.140625" style="134"/>
    <col min="14329" max="14329" width="3.5703125" style="134" customWidth="1"/>
    <col min="14330" max="14330" width="25.7109375" style="134" customWidth="1"/>
    <col min="14331" max="14331" width="11.5703125" style="134" customWidth="1"/>
    <col min="14332" max="14332" width="18.42578125" style="134" customWidth="1"/>
    <col min="14333" max="14333" width="10.140625" style="134" customWidth="1"/>
    <col min="14334" max="14334" width="15.5703125" style="134" customWidth="1"/>
    <col min="14335" max="14335" width="16" style="134" customWidth="1"/>
    <col min="14336" max="14336" width="7" style="134" customWidth="1"/>
    <col min="14337" max="14337" width="14.42578125" style="134" customWidth="1"/>
    <col min="14338" max="14338" width="11" style="134" customWidth="1"/>
    <col min="14339" max="14340" width="13.85546875" style="134" customWidth="1"/>
    <col min="14341" max="14341" width="12.140625" style="134" customWidth="1"/>
    <col min="14342" max="14342" width="13.85546875" style="134" customWidth="1"/>
    <col min="14343" max="14343" width="11.5703125" style="134" customWidth="1"/>
    <col min="14344" max="14344" width="15.140625" style="134" customWidth="1"/>
    <col min="14345" max="14345" width="13.85546875" style="134" customWidth="1"/>
    <col min="14346" max="14346" width="10.5703125" style="134" customWidth="1"/>
    <col min="14347" max="14347" width="13.85546875" style="134" customWidth="1"/>
    <col min="14348" max="14348" width="11.7109375" style="134" customWidth="1"/>
    <col min="14349" max="14349" width="0" style="134" hidden="1" customWidth="1"/>
    <col min="14350" max="14350" width="35.140625" style="134" customWidth="1"/>
    <col min="14351" max="14351" width="36.28515625" style="134" customWidth="1"/>
    <col min="14352" max="14584" width="9.140625" style="134"/>
    <col min="14585" max="14585" width="3.5703125" style="134" customWidth="1"/>
    <col min="14586" max="14586" width="25.7109375" style="134" customWidth="1"/>
    <col min="14587" max="14587" width="11.5703125" style="134" customWidth="1"/>
    <col min="14588" max="14588" width="18.42578125" style="134" customWidth="1"/>
    <col min="14589" max="14589" width="10.140625" style="134" customWidth="1"/>
    <col min="14590" max="14590" width="15.5703125" style="134" customWidth="1"/>
    <col min="14591" max="14591" width="16" style="134" customWidth="1"/>
    <col min="14592" max="14592" width="7" style="134" customWidth="1"/>
    <col min="14593" max="14593" width="14.42578125" style="134" customWidth="1"/>
    <col min="14594" max="14594" width="11" style="134" customWidth="1"/>
    <col min="14595" max="14596" width="13.85546875" style="134" customWidth="1"/>
    <col min="14597" max="14597" width="12.140625" style="134" customWidth="1"/>
    <col min="14598" max="14598" width="13.85546875" style="134" customWidth="1"/>
    <col min="14599" max="14599" width="11.5703125" style="134" customWidth="1"/>
    <col min="14600" max="14600" width="15.140625" style="134" customWidth="1"/>
    <col min="14601" max="14601" width="13.85546875" style="134" customWidth="1"/>
    <col min="14602" max="14602" width="10.5703125" style="134" customWidth="1"/>
    <col min="14603" max="14603" width="13.85546875" style="134" customWidth="1"/>
    <col min="14604" max="14604" width="11.7109375" style="134" customWidth="1"/>
    <col min="14605" max="14605" width="0" style="134" hidden="1" customWidth="1"/>
    <col min="14606" max="14606" width="35.140625" style="134" customWidth="1"/>
    <col min="14607" max="14607" width="36.28515625" style="134" customWidth="1"/>
    <col min="14608" max="14840" width="9.140625" style="134"/>
    <col min="14841" max="14841" width="3.5703125" style="134" customWidth="1"/>
    <col min="14842" max="14842" width="25.7109375" style="134" customWidth="1"/>
    <col min="14843" max="14843" width="11.5703125" style="134" customWidth="1"/>
    <col min="14844" max="14844" width="18.42578125" style="134" customWidth="1"/>
    <col min="14845" max="14845" width="10.140625" style="134" customWidth="1"/>
    <col min="14846" max="14846" width="15.5703125" style="134" customWidth="1"/>
    <col min="14847" max="14847" width="16" style="134" customWidth="1"/>
    <col min="14848" max="14848" width="7" style="134" customWidth="1"/>
    <col min="14849" max="14849" width="14.42578125" style="134" customWidth="1"/>
    <col min="14850" max="14850" width="11" style="134" customWidth="1"/>
    <col min="14851" max="14852" width="13.85546875" style="134" customWidth="1"/>
    <col min="14853" max="14853" width="12.140625" style="134" customWidth="1"/>
    <col min="14854" max="14854" width="13.85546875" style="134" customWidth="1"/>
    <col min="14855" max="14855" width="11.5703125" style="134" customWidth="1"/>
    <col min="14856" max="14856" width="15.140625" style="134" customWidth="1"/>
    <col min="14857" max="14857" width="13.85546875" style="134" customWidth="1"/>
    <col min="14858" max="14858" width="10.5703125" style="134" customWidth="1"/>
    <col min="14859" max="14859" width="13.85546875" style="134" customWidth="1"/>
    <col min="14860" max="14860" width="11.7109375" style="134" customWidth="1"/>
    <col min="14861" max="14861" width="0" style="134" hidden="1" customWidth="1"/>
    <col min="14862" max="14862" width="35.140625" style="134" customWidth="1"/>
    <col min="14863" max="14863" width="36.28515625" style="134" customWidth="1"/>
    <col min="14864" max="15096" width="9.140625" style="134"/>
    <col min="15097" max="15097" width="3.5703125" style="134" customWidth="1"/>
    <col min="15098" max="15098" width="25.7109375" style="134" customWidth="1"/>
    <col min="15099" max="15099" width="11.5703125" style="134" customWidth="1"/>
    <col min="15100" max="15100" width="18.42578125" style="134" customWidth="1"/>
    <col min="15101" max="15101" width="10.140625" style="134" customWidth="1"/>
    <col min="15102" max="15102" width="15.5703125" style="134" customWidth="1"/>
    <col min="15103" max="15103" width="16" style="134" customWidth="1"/>
    <col min="15104" max="15104" width="7" style="134" customWidth="1"/>
    <col min="15105" max="15105" width="14.42578125" style="134" customWidth="1"/>
    <col min="15106" max="15106" width="11" style="134" customWidth="1"/>
    <col min="15107" max="15108" width="13.85546875" style="134" customWidth="1"/>
    <col min="15109" max="15109" width="12.140625" style="134" customWidth="1"/>
    <col min="15110" max="15110" width="13.85546875" style="134" customWidth="1"/>
    <col min="15111" max="15111" width="11.5703125" style="134" customWidth="1"/>
    <col min="15112" max="15112" width="15.140625" style="134" customWidth="1"/>
    <col min="15113" max="15113" width="13.85546875" style="134" customWidth="1"/>
    <col min="15114" max="15114" width="10.5703125" style="134" customWidth="1"/>
    <col min="15115" max="15115" width="13.85546875" style="134" customWidth="1"/>
    <col min="15116" max="15116" width="11.7109375" style="134" customWidth="1"/>
    <col min="15117" max="15117" width="0" style="134" hidden="1" customWidth="1"/>
    <col min="15118" max="15118" width="35.140625" style="134" customWidth="1"/>
    <col min="15119" max="15119" width="36.28515625" style="134" customWidth="1"/>
    <col min="15120" max="15352" width="9.140625" style="134"/>
    <col min="15353" max="15353" width="3.5703125" style="134" customWidth="1"/>
    <col min="15354" max="15354" width="25.7109375" style="134" customWidth="1"/>
    <col min="15355" max="15355" width="11.5703125" style="134" customWidth="1"/>
    <col min="15356" max="15356" width="18.42578125" style="134" customWidth="1"/>
    <col min="15357" max="15357" width="10.140625" style="134" customWidth="1"/>
    <col min="15358" max="15358" width="15.5703125" style="134" customWidth="1"/>
    <col min="15359" max="15359" width="16" style="134" customWidth="1"/>
    <col min="15360" max="15360" width="7" style="134" customWidth="1"/>
    <col min="15361" max="15361" width="14.42578125" style="134" customWidth="1"/>
    <col min="15362" max="15362" width="11" style="134" customWidth="1"/>
    <col min="15363" max="15364" width="13.85546875" style="134" customWidth="1"/>
    <col min="15365" max="15365" width="12.140625" style="134" customWidth="1"/>
    <col min="15366" max="15366" width="13.85546875" style="134" customWidth="1"/>
    <col min="15367" max="15367" width="11.5703125" style="134" customWidth="1"/>
    <col min="15368" max="15368" width="15.140625" style="134" customWidth="1"/>
    <col min="15369" max="15369" width="13.85546875" style="134" customWidth="1"/>
    <col min="15370" max="15370" width="10.5703125" style="134" customWidth="1"/>
    <col min="15371" max="15371" width="13.85546875" style="134" customWidth="1"/>
    <col min="15372" max="15372" width="11.7109375" style="134" customWidth="1"/>
    <col min="15373" max="15373" width="0" style="134" hidden="1" customWidth="1"/>
    <col min="15374" max="15374" width="35.140625" style="134" customWidth="1"/>
    <col min="15375" max="15375" width="36.28515625" style="134" customWidth="1"/>
    <col min="15376" max="15608" width="9.140625" style="134"/>
    <col min="15609" max="15609" width="3.5703125" style="134" customWidth="1"/>
    <col min="15610" max="15610" width="25.7109375" style="134" customWidth="1"/>
    <col min="15611" max="15611" width="11.5703125" style="134" customWidth="1"/>
    <col min="15612" max="15612" width="18.42578125" style="134" customWidth="1"/>
    <col min="15613" max="15613" width="10.140625" style="134" customWidth="1"/>
    <col min="15614" max="15614" width="15.5703125" style="134" customWidth="1"/>
    <col min="15615" max="15615" width="16" style="134" customWidth="1"/>
    <col min="15616" max="15616" width="7" style="134" customWidth="1"/>
    <col min="15617" max="15617" width="14.42578125" style="134" customWidth="1"/>
    <col min="15618" max="15618" width="11" style="134" customWidth="1"/>
    <col min="15619" max="15620" width="13.85546875" style="134" customWidth="1"/>
    <col min="15621" max="15621" width="12.140625" style="134" customWidth="1"/>
    <col min="15622" max="15622" width="13.85546875" style="134" customWidth="1"/>
    <col min="15623" max="15623" width="11.5703125" style="134" customWidth="1"/>
    <col min="15624" max="15624" width="15.140625" style="134" customWidth="1"/>
    <col min="15625" max="15625" width="13.85546875" style="134" customWidth="1"/>
    <col min="15626" max="15626" width="10.5703125" style="134" customWidth="1"/>
    <col min="15627" max="15627" width="13.85546875" style="134" customWidth="1"/>
    <col min="15628" max="15628" width="11.7109375" style="134" customWidth="1"/>
    <col min="15629" max="15629" width="0" style="134" hidden="1" customWidth="1"/>
    <col min="15630" max="15630" width="35.140625" style="134" customWidth="1"/>
    <col min="15631" max="15631" width="36.28515625" style="134" customWidth="1"/>
    <col min="15632" max="15864" width="9.140625" style="134"/>
    <col min="15865" max="15865" width="3.5703125" style="134" customWidth="1"/>
    <col min="15866" max="15866" width="25.7109375" style="134" customWidth="1"/>
    <col min="15867" max="15867" width="11.5703125" style="134" customWidth="1"/>
    <col min="15868" max="15868" width="18.42578125" style="134" customWidth="1"/>
    <col min="15869" max="15869" width="10.140625" style="134" customWidth="1"/>
    <col min="15870" max="15870" width="15.5703125" style="134" customWidth="1"/>
    <col min="15871" max="15871" width="16" style="134" customWidth="1"/>
    <col min="15872" max="15872" width="7" style="134" customWidth="1"/>
    <col min="15873" max="15873" width="14.42578125" style="134" customWidth="1"/>
    <col min="15874" max="15874" width="11" style="134" customWidth="1"/>
    <col min="15875" max="15876" width="13.85546875" style="134" customWidth="1"/>
    <col min="15877" max="15877" width="12.140625" style="134" customWidth="1"/>
    <col min="15878" max="15878" width="13.85546875" style="134" customWidth="1"/>
    <col min="15879" max="15879" width="11.5703125" style="134" customWidth="1"/>
    <col min="15880" max="15880" width="15.140625" style="134" customWidth="1"/>
    <col min="15881" max="15881" width="13.85546875" style="134" customWidth="1"/>
    <col min="15882" max="15882" width="10.5703125" style="134" customWidth="1"/>
    <col min="15883" max="15883" width="13.85546875" style="134" customWidth="1"/>
    <col min="15884" max="15884" width="11.7109375" style="134" customWidth="1"/>
    <col min="15885" max="15885" width="0" style="134" hidden="1" customWidth="1"/>
    <col min="15886" max="15886" width="35.140625" style="134" customWidth="1"/>
    <col min="15887" max="15887" width="36.28515625" style="134" customWidth="1"/>
    <col min="15888" max="16120" width="9.140625" style="134"/>
    <col min="16121" max="16121" width="3.5703125" style="134" customWidth="1"/>
    <col min="16122" max="16122" width="25.7109375" style="134" customWidth="1"/>
    <col min="16123" max="16123" width="11.5703125" style="134" customWidth="1"/>
    <col min="16124" max="16124" width="18.42578125" style="134" customWidth="1"/>
    <col min="16125" max="16125" width="10.140625" style="134" customWidth="1"/>
    <col min="16126" max="16126" width="15.5703125" style="134" customWidth="1"/>
    <col min="16127" max="16127" width="16" style="134" customWidth="1"/>
    <col min="16128" max="16128" width="7" style="134" customWidth="1"/>
    <col min="16129" max="16129" width="14.42578125" style="134" customWidth="1"/>
    <col min="16130" max="16130" width="11" style="134" customWidth="1"/>
    <col min="16131" max="16132" width="13.85546875" style="134" customWidth="1"/>
    <col min="16133" max="16133" width="12.140625" style="134" customWidth="1"/>
    <col min="16134" max="16134" width="13.85546875" style="134" customWidth="1"/>
    <col min="16135" max="16135" width="11.5703125" style="134" customWidth="1"/>
    <col min="16136" max="16136" width="15.140625" style="134" customWidth="1"/>
    <col min="16137" max="16137" width="13.85546875" style="134" customWidth="1"/>
    <col min="16138" max="16138" width="10.5703125" style="134" customWidth="1"/>
    <col min="16139" max="16139" width="13.85546875" style="134" customWidth="1"/>
    <col min="16140" max="16140" width="11.7109375" style="134" customWidth="1"/>
    <col min="16141" max="16141" width="0" style="134" hidden="1" customWidth="1"/>
    <col min="16142" max="16142" width="35.140625" style="134" customWidth="1"/>
    <col min="16143" max="16143" width="36.28515625" style="134" customWidth="1"/>
    <col min="16144" max="16384" width="9.140625" style="134"/>
  </cols>
  <sheetData>
    <row r="1" spans="1:15" x14ac:dyDescent="0.2">
      <c r="M1" s="136" t="s">
        <v>319</v>
      </c>
    </row>
    <row r="2" spans="1:15" x14ac:dyDescent="0.2">
      <c r="O2" s="136" t="s">
        <v>320</v>
      </c>
    </row>
    <row r="3" spans="1:15" x14ac:dyDescent="0.2">
      <c r="A3" s="743" t="s">
        <v>321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  <c r="N3" s="743"/>
      <c r="O3" s="743"/>
    </row>
    <row r="4" spans="1:15" x14ac:dyDescent="0.2">
      <c r="A4" s="744" t="s">
        <v>355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  <c r="N4" s="744"/>
      <c r="O4" s="744"/>
    </row>
    <row r="5" spans="1:15" x14ac:dyDescent="0.2">
      <c r="G5" s="136"/>
      <c r="H5" s="136"/>
      <c r="I5" s="136"/>
      <c r="J5" s="136"/>
      <c r="K5" s="136"/>
      <c r="L5" s="136"/>
    </row>
    <row r="6" spans="1:15" x14ac:dyDescent="0.2">
      <c r="A6" s="745" t="s">
        <v>0</v>
      </c>
      <c r="B6" s="746" t="s">
        <v>322</v>
      </c>
      <c r="C6" s="741" t="s">
        <v>323</v>
      </c>
      <c r="D6" s="746" t="s">
        <v>40</v>
      </c>
      <c r="E6" s="747" t="s">
        <v>389</v>
      </c>
      <c r="F6" s="747"/>
      <c r="G6" s="748"/>
      <c r="H6" s="748" t="s">
        <v>324</v>
      </c>
      <c r="I6" s="749"/>
      <c r="J6" s="749"/>
      <c r="K6" s="749"/>
      <c r="L6" s="750"/>
      <c r="M6" s="137"/>
      <c r="N6" s="747" t="s">
        <v>325</v>
      </c>
      <c r="O6" s="747"/>
    </row>
    <row r="7" spans="1:15" ht="20.25" customHeight="1" x14ac:dyDescent="0.2">
      <c r="A7" s="745"/>
      <c r="B7" s="746"/>
      <c r="C7" s="741"/>
      <c r="D7" s="746"/>
      <c r="E7" s="751" t="s">
        <v>388</v>
      </c>
      <c r="F7" s="747" t="s">
        <v>326</v>
      </c>
      <c r="G7" s="752" t="s">
        <v>327</v>
      </c>
      <c r="H7" s="732" t="s">
        <v>328</v>
      </c>
      <c r="I7" s="732" t="s">
        <v>329</v>
      </c>
      <c r="J7" s="732" t="s">
        <v>330</v>
      </c>
      <c r="K7" s="732" t="s">
        <v>331</v>
      </c>
      <c r="L7" s="732" t="s">
        <v>332</v>
      </c>
      <c r="M7" s="138"/>
      <c r="N7" s="747" t="s">
        <v>333</v>
      </c>
      <c r="O7" s="747" t="s">
        <v>334</v>
      </c>
    </row>
    <row r="8" spans="1:15" ht="68.25" customHeight="1" x14ac:dyDescent="0.2">
      <c r="A8" s="745"/>
      <c r="B8" s="746"/>
      <c r="C8" s="741"/>
      <c r="D8" s="746"/>
      <c r="E8" s="751"/>
      <c r="F8" s="747"/>
      <c r="G8" s="752"/>
      <c r="H8" s="733"/>
      <c r="I8" s="734"/>
      <c r="J8" s="734"/>
      <c r="K8" s="734"/>
      <c r="L8" s="734"/>
      <c r="M8" s="139"/>
      <c r="N8" s="747"/>
      <c r="O8" s="747"/>
    </row>
    <row r="9" spans="1:15" x14ac:dyDescent="0.2">
      <c r="A9" s="140">
        <v>1</v>
      </c>
      <c r="B9" s="140">
        <v>2</v>
      </c>
      <c r="C9" s="141">
        <v>3</v>
      </c>
      <c r="D9" s="142">
        <v>4</v>
      </c>
      <c r="E9" s="142">
        <v>6</v>
      </c>
      <c r="F9" s="142">
        <v>7</v>
      </c>
      <c r="G9" s="142">
        <v>8</v>
      </c>
      <c r="H9" s="140">
        <v>9</v>
      </c>
      <c r="I9" s="140">
        <v>10</v>
      </c>
      <c r="J9" s="140">
        <v>11</v>
      </c>
      <c r="K9" s="140">
        <v>12</v>
      </c>
      <c r="L9" s="140">
        <v>13</v>
      </c>
      <c r="M9" s="140">
        <v>21</v>
      </c>
      <c r="N9" s="173">
        <v>14</v>
      </c>
      <c r="O9" s="140">
        <v>15</v>
      </c>
    </row>
    <row r="10" spans="1:15" x14ac:dyDescent="0.2">
      <c r="A10" s="728" t="s">
        <v>335</v>
      </c>
      <c r="B10" s="728"/>
      <c r="C10" s="729"/>
      <c r="D10" s="143" t="s">
        <v>41</v>
      </c>
      <c r="E10" s="144">
        <f t="shared" ref="E10:F10" si="0">E11+E12+E13+E14</f>
        <v>0</v>
      </c>
      <c r="F10" s="144">
        <f t="shared" si="0"/>
        <v>0</v>
      </c>
      <c r="G10" s="145" t="e">
        <f>F10/E10*100</f>
        <v>#DIV/0!</v>
      </c>
      <c r="H10" s="725" t="s">
        <v>336</v>
      </c>
      <c r="I10" s="725" t="s">
        <v>336</v>
      </c>
      <c r="J10" s="725" t="s">
        <v>336</v>
      </c>
      <c r="K10" s="725" t="s">
        <v>336</v>
      </c>
      <c r="L10" s="725" t="s">
        <v>336</v>
      </c>
      <c r="M10" s="735"/>
      <c r="N10" s="736"/>
      <c r="O10" s="736"/>
    </row>
    <row r="11" spans="1:15" ht="25.5" x14ac:dyDescent="0.2">
      <c r="A11" s="728"/>
      <c r="B11" s="728"/>
      <c r="C11" s="730"/>
      <c r="D11" s="143" t="s">
        <v>37</v>
      </c>
      <c r="E11" s="144">
        <f t="shared" ref="E11:F14" si="1">E17+E22</f>
        <v>0</v>
      </c>
      <c r="F11" s="144">
        <f t="shared" si="1"/>
        <v>0</v>
      </c>
      <c r="G11" s="145" t="e">
        <f t="shared" ref="G11:G24" si="2">F11/E11*100</f>
        <v>#DIV/0!</v>
      </c>
      <c r="H11" s="726"/>
      <c r="I11" s="726"/>
      <c r="J11" s="726"/>
      <c r="K11" s="726"/>
      <c r="L11" s="726"/>
      <c r="M11" s="735"/>
      <c r="N11" s="737"/>
      <c r="O11" s="737"/>
    </row>
    <row r="12" spans="1:15" ht="25.5" x14ac:dyDescent="0.2">
      <c r="A12" s="728"/>
      <c r="B12" s="728"/>
      <c r="C12" s="730"/>
      <c r="D12" s="146" t="s">
        <v>2</v>
      </c>
      <c r="E12" s="144">
        <f t="shared" si="1"/>
        <v>0</v>
      </c>
      <c r="F12" s="144">
        <f t="shared" si="1"/>
        <v>0</v>
      </c>
      <c r="G12" s="145" t="e">
        <f t="shared" si="2"/>
        <v>#DIV/0!</v>
      </c>
      <c r="H12" s="726"/>
      <c r="I12" s="726"/>
      <c r="J12" s="726"/>
      <c r="K12" s="726"/>
      <c r="L12" s="726"/>
      <c r="M12" s="735"/>
      <c r="N12" s="737"/>
      <c r="O12" s="737"/>
    </row>
    <row r="13" spans="1:15" x14ac:dyDescent="0.2">
      <c r="A13" s="728"/>
      <c r="B13" s="728"/>
      <c r="C13" s="730"/>
      <c r="D13" s="146" t="s">
        <v>43</v>
      </c>
      <c r="E13" s="144">
        <f t="shared" si="1"/>
        <v>0</v>
      </c>
      <c r="F13" s="144">
        <f t="shared" si="1"/>
        <v>0</v>
      </c>
      <c r="G13" s="145" t="e">
        <f t="shared" si="2"/>
        <v>#DIV/0!</v>
      </c>
      <c r="H13" s="726"/>
      <c r="I13" s="726"/>
      <c r="J13" s="726"/>
      <c r="K13" s="726"/>
      <c r="L13" s="726"/>
      <c r="M13" s="735"/>
      <c r="N13" s="737"/>
      <c r="O13" s="737"/>
    </row>
    <row r="14" spans="1:15" ht="25.5" x14ac:dyDescent="0.2">
      <c r="A14" s="728"/>
      <c r="B14" s="728"/>
      <c r="C14" s="731"/>
      <c r="D14" s="146" t="s">
        <v>267</v>
      </c>
      <c r="E14" s="144">
        <f t="shared" si="1"/>
        <v>0</v>
      </c>
      <c r="F14" s="144">
        <f t="shared" si="1"/>
        <v>0</v>
      </c>
      <c r="G14" s="145" t="e">
        <f t="shared" si="2"/>
        <v>#DIV/0!</v>
      </c>
      <c r="H14" s="727"/>
      <c r="I14" s="727"/>
      <c r="J14" s="727"/>
      <c r="K14" s="727"/>
      <c r="L14" s="727"/>
      <c r="M14" s="735"/>
      <c r="N14" s="738"/>
      <c r="O14" s="738"/>
    </row>
    <row r="15" spans="1:15" x14ac:dyDescent="0.2">
      <c r="A15" s="739" t="s">
        <v>36</v>
      </c>
      <c r="B15" s="739"/>
      <c r="C15" s="739"/>
      <c r="D15" s="739"/>
      <c r="E15" s="739"/>
      <c r="F15" s="739"/>
      <c r="G15" s="739"/>
      <c r="H15" s="739"/>
      <c r="I15" s="739"/>
      <c r="J15" s="739"/>
      <c r="K15" s="739"/>
      <c r="L15" s="739"/>
      <c r="M15" s="739"/>
      <c r="N15" s="147"/>
      <c r="O15" s="147"/>
    </row>
    <row r="16" spans="1:15" x14ac:dyDescent="0.2">
      <c r="A16" s="740">
        <v>1</v>
      </c>
      <c r="B16" s="728" t="s">
        <v>358</v>
      </c>
      <c r="C16" s="741" t="s">
        <v>359</v>
      </c>
      <c r="D16" s="148" t="s">
        <v>41</v>
      </c>
      <c r="E16" s="144">
        <f>SUM(E17:E20)</f>
        <v>0</v>
      </c>
      <c r="F16" s="144">
        <f>SUM(F17:F20)</f>
        <v>0</v>
      </c>
      <c r="G16" s="145" t="e">
        <f t="shared" si="2"/>
        <v>#DIV/0!</v>
      </c>
      <c r="H16" s="149" t="s">
        <v>337</v>
      </c>
      <c r="I16" s="149" t="s">
        <v>337</v>
      </c>
      <c r="J16" s="149" t="s">
        <v>337</v>
      </c>
      <c r="K16" s="149" t="s">
        <v>337</v>
      </c>
      <c r="L16" s="149" t="s">
        <v>337</v>
      </c>
      <c r="M16" s="742"/>
      <c r="N16" s="720" t="s">
        <v>361</v>
      </c>
      <c r="O16" s="720"/>
    </row>
    <row r="17" spans="1:56" ht="25.5" x14ac:dyDescent="0.2">
      <c r="A17" s="740"/>
      <c r="B17" s="728"/>
      <c r="C17" s="741"/>
      <c r="D17" s="148" t="s">
        <v>37</v>
      </c>
      <c r="E17" s="144">
        <v>0</v>
      </c>
      <c r="F17" s="144">
        <v>0</v>
      </c>
      <c r="G17" s="145" t="e">
        <f t="shared" si="2"/>
        <v>#DIV/0!</v>
      </c>
      <c r="H17" s="149"/>
      <c r="I17" s="149"/>
      <c r="J17" s="149">
        <v>0</v>
      </c>
      <c r="K17" s="149">
        <v>0</v>
      </c>
      <c r="L17" s="149" t="e">
        <f>K17/J17*100</f>
        <v>#DIV/0!</v>
      </c>
      <c r="M17" s="742"/>
      <c r="N17" s="721"/>
      <c r="O17" s="723"/>
    </row>
    <row r="18" spans="1:56" ht="38.25" x14ac:dyDescent="0.2">
      <c r="A18" s="740"/>
      <c r="B18" s="728"/>
      <c r="C18" s="741"/>
      <c r="D18" s="150" t="s">
        <v>338</v>
      </c>
      <c r="E18" s="144">
        <v>0</v>
      </c>
      <c r="F18" s="144">
        <v>0</v>
      </c>
      <c r="G18" s="144" t="e">
        <f t="shared" si="2"/>
        <v>#DIV/0!</v>
      </c>
      <c r="H18" s="149"/>
      <c r="I18" s="149"/>
      <c r="J18" s="149">
        <v>0</v>
      </c>
      <c r="K18" s="149">
        <v>0</v>
      </c>
      <c r="L18" s="149" t="e">
        <f t="shared" ref="L18:L25" si="3">K18/J18*100</f>
        <v>#DIV/0!</v>
      </c>
      <c r="M18" s="742"/>
      <c r="N18" s="721"/>
      <c r="O18" s="723"/>
    </row>
    <row r="19" spans="1:56" ht="80.25" customHeight="1" x14ac:dyDescent="0.2">
      <c r="A19" s="740"/>
      <c r="B19" s="728"/>
      <c r="C19" s="741"/>
      <c r="D19" s="150" t="s">
        <v>43</v>
      </c>
      <c r="E19" s="144">
        <v>0</v>
      </c>
      <c r="F19" s="144">
        <v>0</v>
      </c>
      <c r="G19" s="171" t="e">
        <f t="shared" si="2"/>
        <v>#DIV/0!</v>
      </c>
      <c r="H19" s="172">
        <v>2</v>
      </c>
      <c r="I19" s="172" t="s">
        <v>360</v>
      </c>
      <c r="J19" s="172">
        <v>66</v>
      </c>
      <c r="K19" s="170">
        <v>66</v>
      </c>
      <c r="L19" s="445">
        <f t="shared" si="3"/>
        <v>100</v>
      </c>
      <c r="M19" s="742"/>
      <c r="N19" s="721"/>
      <c r="O19" s="723"/>
    </row>
    <row r="20" spans="1:56" s="152" customFormat="1" ht="25.5" x14ac:dyDescent="0.2">
      <c r="A20" s="740"/>
      <c r="B20" s="728"/>
      <c r="C20" s="741"/>
      <c r="D20" s="150" t="s">
        <v>267</v>
      </c>
      <c r="E20" s="144">
        <v>0</v>
      </c>
      <c r="F20" s="144">
        <v>0</v>
      </c>
      <c r="G20" s="145" t="e">
        <f t="shared" si="2"/>
        <v>#DIV/0!</v>
      </c>
      <c r="H20" s="149"/>
      <c r="I20" s="149"/>
      <c r="J20" s="149">
        <v>0</v>
      </c>
      <c r="K20" s="149">
        <v>0</v>
      </c>
      <c r="L20" s="445" t="e">
        <f t="shared" si="3"/>
        <v>#DIV/0!</v>
      </c>
      <c r="M20" s="742"/>
      <c r="N20" s="722"/>
      <c r="O20" s="724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</row>
    <row r="21" spans="1:56" s="152" customFormat="1" hidden="1" x14ac:dyDescent="0.2">
      <c r="A21" s="710">
        <v>2</v>
      </c>
      <c r="B21" s="713" t="s">
        <v>339</v>
      </c>
      <c r="C21" s="716"/>
      <c r="D21" s="153" t="s">
        <v>41</v>
      </c>
      <c r="E21" s="154">
        <f>SUM(E22:E25)</f>
        <v>0</v>
      </c>
      <c r="F21" s="154">
        <f>SUM(F22:F25)</f>
        <v>0</v>
      </c>
      <c r="G21" s="145" t="e">
        <f t="shared" si="2"/>
        <v>#DIV/0!</v>
      </c>
      <c r="H21" s="155"/>
      <c r="I21" s="155"/>
      <c r="J21" s="155"/>
      <c r="K21" s="155"/>
      <c r="L21" s="445" t="e">
        <f t="shared" si="3"/>
        <v>#DIV/0!</v>
      </c>
      <c r="N21" s="720"/>
      <c r="O21" s="720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</row>
    <row r="22" spans="1:56" s="152" customFormat="1" ht="25.5" hidden="1" x14ac:dyDescent="0.2">
      <c r="A22" s="711"/>
      <c r="B22" s="714"/>
      <c r="C22" s="717"/>
      <c r="D22" s="148" t="s">
        <v>37</v>
      </c>
      <c r="E22" s="154">
        <v>0</v>
      </c>
      <c r="F22" s="154">
        <v>0</v>
      </c>
      <c r="G22" s="145">
        <v>0</v>
      </c>
      <c r="H22" s="152" t="s">
        <v>337</v>
      </c>
      <c r="I22" s="152" t="s">
        <v>337</v>
      </c>
      <c r="J22" s="149" t="s">
        <v>337</v>
      </c>
      <c r="K22" s="149" t="s">
        <v>337</v>
      </c>
      <c r="L22" s="445" t="e">
        <f t="shared" si="3"/>
        <v>#VALUE!</v>
      </c>
      <c r="N22" s="721"/>
      <c r="O22" s="723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</row>
    <row r="23" spans="1:56" s="152" customFormat="1" ht="38.25" hidden="1" x14ac:dyDescent="0.2">
      <c r="A23" s="711"/>
      <c r="B23" s="714"/>
      <c r="C23" s="717"/>
      <c r="D23" s="150" t="s">
        <v>338</v>
      </c>
      <c r="E23" s="154">
        <v>0</v>
      </c>
      <c r="F23" s="156">
        <f>[1]Финансирование!G381</f>
        <v>0</v>
      </c>
      <c r="G23" s="145" t="e">
        <f t="shared" si="2"/>
        <v>#DIV/0!</v>
      </c>
      <c r="H23" s="149"/>
      <c r="I23" s="149"/>
      <c r="J23" s="149">
        <v>0</v>
      </c>
      <c r="K23" s="149">
        <v>0</v>
      </c>
      <c r="L23" s="445" t="e">
        <f t="shared" si="3"/>
        <v>#DIV/0!</v>
      </c>
      <c r="N23" s="721"/>
      <c r="O23" s="723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</row>
    <row r="24" spans="1:56" s="152" customFormat="1" hidden="1" x14ac:dyDescent="0.2">
      <c r="A24" s="711"/>
      <c r="B24" s="714"/>
      <c r="C24" s="717"/>
      <c r="D24" s="150" t="s">
        <v>43</v>
      </c>
      <c r="E24" s="154">
        <v>0</v>
      </c>
      <c r="F24" s="156">
        <f>[1]Финансирование!G382</f>
        <v>0</v>
      </c>
      <c r="G24" s="145" t="e">
        <f t="shared" si="2"/>
        <v>#DIV/0!</v>
      </c>
      <c r="H24" s="149"/>
      <c r="I24" s="149"/>
      <c r="J24" s="149">
        <v>0</v>
      </c>
      <c r="K24" s="149">
        <v>0</v>
      </c>
      <c r="L24" s="445" t="e">
        <f t="shared" si="3"/>
        <v>#DIV/0!</v>
      </c>
      <c r="N24" s="721"/>
      <c r="O24" s="723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</row>
    <row r="25" spans="1:56" s="152" customFormat="1" ht="25.5" hidden="1" x14ac:dyDescent="0.2">
      <c r="A25" s="712"/>
      <c r="B25" s="715"/>
      <c r="C25" s="718"/>
      <c r="D25" s="150" t="s">
        <v>267</v>
      </c>
      <c r="E25" s="154">
        <v>0</v>
      </c>
      <c r="F25" s="154">
        <v>0</v>
      </c>
      <c r="G25" s="145">
        <v>0</v>
      </c>
      <c r="H25" s="149" t="s">
        <v>337</v>
      </c>
      <c r="I25" s="149" t="s">
        <v>337</v>
      </c>
      <c r="J25" s="149" t="s">
        <v>337</v>
      </c>
      <c r="K25" s="149" t="s">
        <v>337</v>
      </c>
      <c r="L25" s="445" t="e">
        <f t="shared" si="3"/>
        <v>#VALUE!</v>
      </c>
      <c r="N25" s="722"/>
      <c r="O25" s="724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</row>
    <row r="27" spans="1:56" s="157" customFormat="1" x14ac:dyDescent="0.2">
      <c r="A27" s="157" t="s">
        <v>340</v>
      </c>
      <c r="C27" s="158"/>
    </row>
    <row r="28" spans="1:56" s="157" customFormat="1" x14ac:dyDescent="0.2">
      <c r="A28" s="719" t="s">
        <v>341</v>
      </c>
      <c r="B28" s="719"/>
      <c r="C28" s="719"/>
      <c r="D28" s="719"/>
      <c r="E28" s="719"/>
      <c r="F28" s="719"/>
      <c r="G28" s="719"/>
    </row>
    <row r="29" spans="1:56" ht="33" customHeight="1" x14ac:dyDescent="0.2">
      <c r="A29" s="707" t="s">
        <v>342</v>
      </c>
      <c r="B29" s="707"/>
      <c r="C29" s="707"/>
      <c r="D29" s="707"/>
      <c r="E29" s="707"/>
      <c r="F29" s="707"/>
      <c r="G29" s="707"/>
    </row>
    <row r="30" spans="1:56" x14ac:dyDescent="0.2">
      <c r="A30" s="159"/>
      <c r="B30" s="159"/>
    </row>
    <row r="31" spans="1:56" ht="15" x14ac:dyDescent="0.2">
      <c r="B31" s="160"/>
      <c r="C31" s="161"/>
      <c r="D31" s="160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2"/>
      <c r="AL31" s="162"/>
      <c r="AM31" s="162"/>
      <c r="AN31" s="163"/>
      <c r="AO31" s="163"/>
      <c r="AP31" s="163"/>
      <c r="AQ31" s="162"/>
    </row>
    <row r="32" spans="1:56" s="160" customFormat="1" ht="30" customHeight="1" x14ac:dyDescent="0.25">
      <c r="A32" s="708" t="s">
        <v>356</v>
      </c>
      <c r="B32" s="708"/>
      <c r="C32" s="708"/>
      <c r="D32" s="708"/>
      <c r="E32" s="708"/>
      <c r="F32" s="708"/>
      <c r="G32" s="708"/>
      <c r="H32" s="164"/>
      <c r="I32" s="164"/>
      <c r="J32" s="164"/>
      <c r="K32" s="164"/>
      <c r="L32" s="164"/>
      <c r="M32" s="164"/>
      <c r="N32" s="164"/>
      <c r="O32" s="165" t="s">
        <v>343</v>
      </c>
      <c r="P32" s="164"/>
    </row>
    <row r="33" spans="1:7" x14ac:dyDescent="0.2">
      <c r="A33" s="166"/>
      <c r="B33" s="167"/>
      <c r="C33" s="167"/>
      <c r="D33" s="167"/>
      <c r="E33" s="167"/>
      <c r="F33" s="167"/>
      <c r="G33" s="167"/>
    </row>
    <row r="34" spans="1:7" x14ac:dyDescent="0.2">
      <c r="A34" s="709" t="s">
        <v>357</v>
      </c>
      <c r="B34" s="709"/>
      <c r="C34" s="709"/>
      <c r="D34" s="709"/>
      <c r="E34" s="167"/>
      <c r="F34" s="167"/>
      <c r="G34" s="167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N6:O6"/>
    <mergeCell ref="E7:E8"/>
    <mergeCell ref="L7:L8"/>
    <mergeCell ref="N7:N8"/>
    <mergeCell ref="O7:O8"/>
    <mergeCell ref="K7:K8"/>
    <mergeCell ref="F7:F8"/>
    <mergeCell ref="G7:G8"/>
    <mergeCell ref="H7:H8"/>
    <mergeCell ref="I7:I8"/>
    <mergeCell ref="J7:J8"/>
    <mergeCell ref="N21:N25"/>
    <mergeCell ref="O21:O25"/>
    <mergeCell ref="H10:H14"/>
    <mergeCell ref="I10:I14"/>
    <mergeCell ref="J10:J14"/>
    <mergeCell ref="M10:M14"/>
    <mergeCell ref="N10:N14"/>
    <mergeCell ref="O10:O14"/>
    <mergeCell ref="A15:M15"/>
    <mergeCell ref="A16:A20"/>
    <mergeCell ref="B16:B20"/>
    <mergeCell ref="C16:C20"/>
    <mergeCell ref="M16:M20"/>
    <mergeCell ref="N16:N20"/>
    <mergeCell ref="O16:O20"/>
    <mergeCell ref="K10:K14"/>
    <mergeCell ref="L10:L14"/>
    <mergeCell ref="A10:B14"/>
    <mergeCell ref="C10:C14"/>
    <mergeCell ref="A29:G29"/>
    <mergeCell ref="A32:G32"/>
    <mergeCell ref="A34:D34"/>
    <mergeCell ref="A21:A25"/>
    <mergeCell ref="B21:B25"/>
    <mergeCell ref="C21:C25"/>
    <mergeCell ref="A28:G28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</vt:lpstr>
      <vt:lpstr>Показатели</vt:lpstr>
      <vt:lpstr>нацпроект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2021-06-01T04:05:48Z</cp:lastPrinted>
  <dcterms:created xsi:type="dcterms:W3CDTF">2011-05-17T05:04:33Z</dcterms:created>
  <dcterms:modified xsi:type="dcterms:W3CDTF">2021-07-08T05:16:11Z</dcterms:modified>
</cp:coreProperties>
</file>